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web\web\IDP\rondIDP22567(2)\"/>
    </mc:Choice>
  </mc:AlternateContent>
  <xr:revisionPtr revIDLastSave="0" documentId="8_{3ED6F63D-6974-41C9-BD9C-1BFACBB612F3}" xr6:coauthVersionLast="47" xr6:coauthVersionMax="47" xr10:uidLastSave="{00000000-0000-0000-0000-000000000000}"/>
  <bookViews>
    <workbookView xWindow="-120" yWindow="-120" windowWidth="24240" windowHeight="13140" tabRatio="659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เก็บข้อมูลHRD!$A$1:$M$72</definedName>
    <definedName name="_xlnm.Print_Area" localSheetId="1">สรุปผลHRD!$A$1:$N$24</definedName>
    <definedName name="_xlnm.Print_Titles" localSheetId="0">เก็บข้อมูลHRD!$6:$6</definedName>
    <definedName name="_xlnm.Print_Titles" localSheetId="2">ตรวจสอบชื่อผู้ยังไม่ได้รับพัฒนา!$4:$4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3" l="1"/>
  <c r="D36" i="3" l="1"/>
  <c r="D12" i="3"/>
  <c r="D6" i="3" l="1"/>
  <c r="D7" i="3"/>
  <c r="D8" i="3"/>
  <c r="D9" i="3"/>
  <c r="D10" i="3"/>
  <c r="D11" i="3"/>
  <c r="D13" i="3"/>
  <c r="D14" i="3"/>
  <c r="D15" i="3"/>
  <c r="D26" i="3" l="1"/>
  <c r="D27" i="3"/>
  <c r="D28" i="3"/>
  <c r="D29" i="3"/>
  <c r="D30" i="3"/>
  <c r="D31" i="3"/>
  <c r="D32" i="3"/>
  <c r="D33" i="3"/>
  <c r="D34" i="3"/>
  <c r="D35" i="3"/>
  <c r="D23" i="3" l="1"/>
  <c r="L2" i="2" l="1"/>
  <c r="I4" i="2"/>
  <c r="M4" i="2"/>
  <c r="F19" i="2" l="1" a="1"/>
  <c r="F19" i="2" s="1"/>
  <c r="D19" i="2" a="1"/>
  <c r="D19" i="2" s="1"/>
  <c r="D22" i="3" l="1"/>
  <c r="D16" i="3"/>
  <c r="D17" i="3"/>
  <c r="D18" i="3"/>
  <c r="D19" i="3"/>
  <c r="D20" i="3"/>
  <c r="D21" i="3"/>
  <c r="D24" i="3"/>
  <c r="D25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<sst xmlns="http://schemas.openxmlformats.org/spreadsheetml/2006/main" count="767" uniqueCount="168">
  <si>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</si>
  <si>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</si>
  <si>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</si>
  <si>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</si>
  <si>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</si>
  <si>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</si>
  <si>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</si>
  <si>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</si>
  <si>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</si>
  <si>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</si>
  <si>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</si>
  <si>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</si>
  <si>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</si>
  <si>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</si>
  <si>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</si>
  <si>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</si>
  <si>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</si>
  <si>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</si>
  <si>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</si>
  <si>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</si>
  <si>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</si>
  <si>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</si>
  <si>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</si>
  <si>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</si>
  <si>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</si>
  <si>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</si>
  <si>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</si>
  <si>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</si>
  <si>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</si>
  <si>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</si>
  <si>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</si>
  <si>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</si>
  <si>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</si>
  <si>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</si>
  <si>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</si>
  <si>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</si>
  <si>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</si>
  <si>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</si>
  <si>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</si>
  <si>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</si>
  <si>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</si>
  <si>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</si>
  <si>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</si>
  <si>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</si>
  <si>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</si>
  <si>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</si>
  <si>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</si>
  <si>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</si>
  <si>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</si>
  <si>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</si>
  <si>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</si>
  <si>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</si>
  <si>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</si>
  <si>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</si>
  <si>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</si>
  <si>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</si>
  <si>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</si>
  <si>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</si>
  <si>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</si>
  <si>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</si>
  <si>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</si>
  <si>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</si>
  <si>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</si>
  <si>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</si>
  <si>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</si>
  <si>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</si>
  <si>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</si>
  <si>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</si>
  <si>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</si>
  <si>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</si>
  <si>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</si>
  <si>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เจ้าหน้าที่ระบบงานคอมพิวเตอร์</t>
  </si>
  <si>
    <t>นางสาวจีรพรรณ ทองแท่น</t>
  </si>
  <si>
    <t>นายสัตวแพทย์ชำนาญการพิเศษ</t>
  </si>
  <si>
    <t>มี</t>
  </si>
  <si>
    <t xml:space="preserve">คำนำหน้าชื่อ (ไม่ใช้ตัวย่อ)/
ชื่อ-สกุล </t>
  </si>
  <si>
    <t>จีรพรรณ ทองแท่น</t>
  </si>
  <si>
    <t>นายสัตวแพทย์ชำนาญการ</t>
  </si>
  <si>
    <t>สำนักงานปศุสัตว์เขต 8</t>
  </si>
  <si>
    <t>นางสาวนงลักษณ์ นิลตีบ</t>
  </si>
  <si>
    <t>นักจัดการงานทั่วไปชำนาญการ</t>
  </si>
  <si>
    <t>นางวรรเพ็ญ บัวรักษ์</t>
  </si>
  <si>
    <t>นายภพธร สุระพร</t>
  </si>
  <si>
    <t>นายสุรวัฒน์ คูหพันธ์</t>
  </si>
  <si>
    <t>นางสาวกมลศรี บุตรทอง</t>
  </si>
  <si>
    <t>นางสาวยศญาณี สุธรรมานนท์</t>
  </si>
  <si>
    <t>นางสาวอุไรรัตน์ โคตรวันทา</t>
  </si>
  <si>
    <t>นายธรรมนาถ ชัยฤทธิ์</t>
  </si>
  <si>
    <t>นักวิชาการสัตวบาลชำนาญการ</t>
  </si>
  <si>
    <t>นางสาววนิดา หมั่นถนอม</t>
  </si>
  <si>
    <t>นักวิชาการสัตวบาลปฏิบัติการ</t>
  </si>
  <si>
    <t>นางสาวกมลพรรณ ศรีปากแพรก</t>
  </si>
  <si>
    <t>เจ้าพนักงานสัตวบาลปฏิบัติงาน</t>
  </si>
  <si>
    <t>นางสาววิภาวี ศรีเจริญ</t>
  </si>
  <si>
    <t>นักวิเคราะห์นโยบายและแผนชำนาญการพิเศษ</t>
  </si>
  <si>
    <t>นางวรรณา ไทยทอง</t>
  </si>
  <si>
    <t>นักวิเคราะห์นโยบายและแผนชำนาญการ</t>
  </si>
  <si>
    <t>นักทรัพยากรบุคคลชำนาญการ</t>
  </si>
  <si>
    <t>นิติกร</t>
  </si>
  <si>
    <t>นางสาวจมาพร หมื่นชนะ</t>
  </si>
  <si>
    <t>นางสาวสิริกานต์ เยาว์นุ่น</t>
  </si>
  <si>
    <t>นักจัดการงานทั่วไป</t>
  </si>
  <si>
    <t>นายสมภพ ทองเต็ม</t>
  </si>
  <si>
    <t>พนักงานผู้ช่วยสัตวบาล</t>
  </si>
  <si>
    <t>นายดิลก เปไทสง</t>
  </si>
  <si>
    <t>พนักงานผู้ช่วยปศุสัตว์</t>
  </si>
  <si>
    <t>นางสาวหทัยชนก บุณยรัตน์</t>
  </si>
  <si>
    <t>พนักงานธุรการ</t>
  </si>
  <si>
    <t>นางสาวมนธิยารัตน์ สังฆะโณ</t>
  </si>
  <si>
    <t>นักวิชาการสัตวบาล</t>
  </si>
  <si>
    <t>นางสาวศรีไพรแพร จันทนุรัตน์</t>
  </si>
  <si>
    <t>นางสุภานิตย์ เหลืองอ่อน</t>
  </si>
  <si>
    <t>นักวิเคราะห์นโยบายและแผน</t>
  </si>
  <si>
    <t>นางจิตวัฒนา พัฒนศิลป์</t>
  </si>
  <si>
    <t>นางสาวเพียงเพ็ญ โกละกะ</t>
  </si>
  <si>
    <t>นายสัญญา ประสารทอง</t>
  </si>
  <si>
    <t>โปรแกรมตรวจสอบรายชื่อผู้ที่ยังไม่ได้รับการพัฒนา</t>
  </si>
  <si>
    <t>นายฉัตรฐาพงค์ คงทุง</t>
  </si>
  <si>
    <t>นายกำชัย กิจศิลป</t>
  </si>
  <si>
    <t>นางสาวอุไรรัตน์ สุขคร</t>
  </si>
  <si>
    <t>เจ้าพนักงานธุรการปฏิบัติงาน</t>
  </si>
  <si>
    <t>นายพิชัย วัฒนาวานิชกูล</t>
  </si>
  <si>
    <t>นายอนุพงศ์ ไพลอย</t>
  </si>
  <si>
    <t>เจ้าพนักงานการเงินและบัญชีชำนาญงาน</t>
  </si>
  <si>
    <t>นางสาวอาทิตยา ปานเผาะ</t>
  </si>
  <si>
    <t>นางสาวศิลารัตน์ จันทรชนะ</t>
  </si>
  <si>
    <t>เจ้าพนักงานสัตวบาลชำนาญงาน</t>
  </si>
  <si>
    <t>-</t>
  </si>
  <si>
    <t>มาตรฐานกรอบธรรมาภิบาลข้อมูลภาครัฐ</t>
  </si>
  <si>
    <t>Data Visualization</t>
  </si>
  <si>
    <t>กฎหมายคุ้มครองข้อมูลส่วนบุคคลสำหรับผู้ปฏิบัติงานภาครัฐ (PDPA for Government Officer)</t>
  </si>
  <si>
    <t>TDGA</t>
  </si>
  <si>
    <t>OCSC</t>
  </si>
  <si>
    <t>การเปลี่ยนผ่านสู่องค์กรดิจิทัล</t>
  </si>
  <si>
    <t>Digital Code of Merit</t>
  </si>
  <si>
    <t>ความรู้พื้นฐานเพื่อการวิเคราะห์ข้อมูลสำหรับข้าราชการและบุคลากรภาครัฐทุกระดับ</t>
  </si>
  <si>
    <t>ศิลปะในการเขียนและแก้ร่างหนังสือติดต่อราชการ</t>
  </si>
  <si>
    <t>จริยธรรมในการทำงานและบริหารคน</t>
  </si>
  <si>
    <t>พรบ.ข้อมูลข่าวสารของทางราชการ</t>
  </si>
  <si>
    <t>ความมั่นคงปลอดภัยบนอินเทอร์เน็ตและการปฏิบัติตนสำหรับข้าราชการยุคดิจิทัล</t>
  </si>
  <si>
    <t>การใช้เครื่องมือดิจิทัลเพื่อการทำงานภาครัฐ</t>
  </si>
  <si>
    <t>แนวทางและแนวปฏิบัติการเปิดเผยข้อมูลภาครัฐ</t>
  </si>
  <si>
    <t>วินัยข้าราชการพลเรือนรายมาตรา</t>
  </si>
  <si>
    <t>ภาษาอังกฤษ การเขียนเพื่อการสื่อสารที่มีประสิทธิภาพ</t>
  </si>
  <si>
    <t>29 ก.พ. 67</t>
  </si>
  <si>
    <t>การสร้าง Growth Mindset เพื่อผลสำเร็จของชีวิตและงาน</t>
  </si>
  <si>
    <t>Microsoft Office Excel 2016</t>
  </si>
  <si>
    <t>การจัดทำแผนพัฒนารายบุคคล</t>
  </si>
  <si>
    <t>การสื่อสารและการประสานงาน</t>
  </si>
  <si>
    <t>การคิดเชิงวิพากษ์และการจัดการปัญหา</t>
  </si>
  <si>
    <t>นายพันธ์ศักดิ์ สกุลไพโรจน์</t>
  </si>
  <si>
    <t>Microsoft Office word 2016</t>
  </si>
  <si>
    <t>เทคนิคการสร้างและนำเสนอข้อมูลเพื่อการทำงานภาครัฐ</t>
  </si>
  <si>
    <t>นางสาวปริญญาพันธ์ ทบภักดิ์</t>
  </si>
  <si>
    <t>ความรู้ความเข้าใจเกี่ยวกับปัญญาประดิษฐ์(Artificial Intelligence ) สำหรับบุคลากรภาครัฐทุกระดับ</t>
  </si>
  <si>
    <t>จุดประกายความคิดเพื่อสร้างนวัตกรรม Building an Innovation Mindset</t>
  </si>
  <si>
    <t>Upskill การใช้นวัตกรรมดิจิทัลเพื่อการปฏิบัติงานสำหรับบุคลากรภาครัฐ</t>
  </si>
  <si>
    <t>Workspace Thailand</t>
  </si>
  <si>
    <t>การคิดเพื่อประสิทธิผลของงาน</t>
  </si>
  <si>
    <t>การออกแบบองค์กรดิจิทัล</t>
  </si>
  <si>
    <t>นโยบายสาธารณะ</t>
  </si>
  <si>
    <t>จิตสำนึกสาธารณะ</t>
  </si>
  <si>
    <t>e-Learning</t>
  </si>
  <si>
    <t>อื่นๆ</t>
  </si>
  <si>
    <t>ความรู้/ทักษะเฉพาะทางในสายงาน</t>
  </si>
  <si>
    <r>
      <t xml:space="preserve">    </t>
    </r>
    <r>
      <rPr>
        <b/>
        <i/>
        <u/>
        <sz val="18"/>
        <rFont val="TH SarabunPSK"/>
        <family val="2"/>
      </rPr>
      <t>แบบฟอร์มเก็บข้อมูล</t>
    </r>
    <r>
      <rPr>
        <b/>
        <i/>
        <u/>
        <sz val="28"/>
        <rFont val="TH SarabunPSK"/>
        <family val="2"/>
      </rPr>
      <t>ผล</t>
    </r>
    <r>
      <rPr>
        <b/>
        <i/>
        <u/>
        <sz val="18"/>
        <rFont val="TH SarabunPSK"/>
        <family val="2"/>
      </rPr>
      <t>การพัฒนาบุคลากรกรมปศุสัตว์รายหน่วยงาน</t>
    </r>
  </si>
  <si>
    <r>
      <t>จำนวน</t>
    </r>
    <r>
      <rPr>
        <b/>
        <u/>
        <sz val="13"/>
        <rFont val="TH SarabunPSK"/>
        <family val="2"/>
      </rPr>
      <t>พนักงานราชการ</t>
    </r>
    <r>
      <rPr>
        <b/>
        <sz val="13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</si>
  <si>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3"/>
        <rFont val="TH SarabunPSK"/>
        <family val="2"/>
      </rPr>
      <t>ข้าราชการ</t>
    </r>
    <r>
      <rPr>
        <b/>
        <sz val="13"/>
        <rFont val="TH SarabunPSK"/>
        <family val="2"/>
      </rPr>
      <t>ทั้งหมด
ในหน่วยงาน (คน)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</si>
</sst>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  <numFmt numFmtId="192" formatCode="[$-101041E]d\ mmm\ yy;@"/>
  </numFmts>
  <fonts count="61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7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2"/>
      <color theme="1"/>
      <name val="TH SarabunPSK"/>
      <family val="2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8"/>
      <color theme="1"/>
      <name val="TH SarabunPSK"/>
      <family val="2"/>
    </font>
    <font>
      <sz val="18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i/>
      <sz val="18"/>
      <name val="TH SarabunPSK"/>
      <family val="2"/>
    </font>
    <font>
      <b/>
      <i/>
      <u/>
      <sz val="18"/>
      <name val="TH SarabunPSK"/>
      <family val="2"/>
    </font>
    <font>
      <b/>
      <i/>
      <u/>
      <sz val="28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b/>
      <sz val="7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u/>
      <sz val="13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44" fillId="0" borderId="0"/>
  </cellStyleXfs>
  <cellXfs count="186">
    <xf numFmtId="0" fontId="0" fillId="0" borderId="0" xfId="0"/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8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6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3" fillId="0" borderId="0" xfId="0" applyFont="1" applyProtection="1"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2" borderId="4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Alignment="1">
      <alignment vertical="center" shrinkToFit="1"/>
    </xf>
    <xf numFmtId="0" fontId="46" fillId="0" borderId="4" xfId="0" applyFont="1" applyBorder="1" applyAlignment="1" applyProtection="1">
      <alignment horizontal="left" vertical="top" wrapText="1"/>
      <protection locked="0"/>
    </xf>
    <xf numFmtId="0" fontId="46" fillId="0" borderId="4" xfId="0" applyFont="1" applyBorder="1" applyAlignment="1" applyProtection="1">
      <alignment horizontal="left" vertical="top" wrapText="1" shrinkToFit="1"/>
      <protection locked="0"/>
    </xf>
    <xf numFmtId="0" fontId="45" fillId="2" borderId="4" xfId="0" applyFont="1" applyFill="1" applyBorder="1" applyAlignment="1">
      <alignment horizontal="center" vertical="center"/>
    </xf>
    <xf numFmtId="0" fontId="46" fillId="0" borderId="4" xfId="0" applyFont="1" applyBorder="1" applyAlignment="1" applyProtection="1">
      <alignment horizontal="center" vertical="top" wrapText="1" shrinkToFit="1"/>
      <protection locked="0"/>
    </xf>
    <xf numFmtId="0" fontId="45" fillId="0" borderId="0" xfId="0" applyFont="1" applyProtection="1">
      <protection locked="0"/>
    </xf>
    <xf numFmtId="0" fontId="47" fillId="0" borderId="0" xfId="0" applyFont="1" applyAlignment="1">
      <alignment horizontal="center"/>
    </xf>
    <xf numFmtId="0" fontId="47" fillId="0" borderId="0" xfId="0" applyFont="1"/>
    <xf numFmtId="0" fontId="48" fillId="0" borderId="0" xfId="0" applyFont="1"/>
    <xf numFmtId="0" fontId="49" fillId="0" borderId="0" xfId="0" applyFont="1" applyAlignment="1">
      <alignment horizontal="right"/>
    </xf>
    <xf numFmtId="0" fontId="49" fillId="0" borderId="0" xfId="0" applyFont="1"/>
    <xf numFmtId="0" fontId="47" fillId="0" borderId="0" xfId="0" applyFont="1" applyAlignment="1">
      <alignment horizontal="center" wrapText="1"/>
    </xf>
    <xf numFmtId="0" fontId="50" fillId="0" borderId="0" xfId="0" applyFont="1" applyAlignment="1">
      <alignment horizontal="right"/>
    </xf>
    <xf numFmtId="0" fontId="47" fillId="0" borderId="0" xfId="0" applyFont="1" applyAlignment="1">
      <alignment wrapText="1"/>
    </xf>
    <xf numFmtId="0" fontId="49" fillId="0" borderId="0" xfId="0" applyFont="1" applyAlignment="1">
      <alignment horizontal="center"/>
    </xf>
    <xf numFmtId="2" fontId="49" fillId="0" borderId="0" xfId="0" applyNumberFormat="1" applyFont="1" applyAlignment="1">
      <alignment horizontal="center"/>
    </xf>
    <xf numFmtId="43" fontId="49" fillId="0" borderId="0" xfId="1" applyFont="1" applyFill="1" applyAlignment="1" applyProtection="1">
      <alignment horizontal="center"/>
    </xf>
    <xf numFmtId="0" fontId="43" fillId="0" borderId="0" xfId="0" applyFont="1" applyAlignment="1">
      <alignment horizontal="right" wrapText="1"/>
    </xf>
    <xf numFmtId="0" fontId="54" fillId="0" borderId="0" xfId="0" applyFont="1" applyAlignment="1">
      <alignment horizontal="center" textRotation="90" shrinkToFit="1"/>
    </xf>
    <xf numFmtId="0" fontId="54" fillId="0" borderId="0" xfId="0" applyFont="1" applyAlignment="1">
      <alignment horizontal="right" shrinkToFit="1"/>
    </xf>
    <xf numFmtId="0" fontId="54" fillId="0" borderId="0" xfId="0" applyFont="1" applyAlignment="1">
      <alignment shrinkToFit="1"/>
    </xf>
    <xf numFmtId="0" fontId="26" fillId="0" borderId="0" xfId="0" applyFont="1" applyAlignment="1">
      <alignment shrinkToFit="1"/>
    </xf>
    <xf numFmtId="0" fontId="26" fillId="0" borderId="0" xfId="0" applyFont="1" applyAlignment="1">
      <alignment horizontal="center" shrinkToFit="1"/>
    </xf>
    <xf numFmtId="2" fontId="26" fillId="0" borderId="0" xfId="0" applyNumberFormat="1" applyFont="1" applyAlignment="1">
      <alignment horizontal="center" shrinkToFit="1"/>
    </xf>
    <xf numFmtId="43" fontId="26" fillId="0" borderId="0" xfId="1" applyFont="1" applyFill="1" applyAlignment="1" applyProtection="1">
      <alignment horizontal="center" shrinkToFit="1"/>
    </xf>
    <xf numFmtId="0" fontId="19" fillId="0" borderId="0" xfId="0" applyFont="1" applyAlignment="1">
      <alignment shrinkToFit="1"/>
    </xf>
    <xf numFmtId="2" fontId="56" fillId="0" borderId="4" xfId="0" applyNumberFormat="1" applyFont="1" applyBorder="1" applyAlignment="1">
      <alignment horizontal="center" vertical="top" wrapText="1"/>
    </xf>
    <xf numFmtId="0" fontId="56" fillId="0" borderId="4" xfId="0" applyFont="1" applyBorder="1" applyAlignment="1">
      <alignment horizontal="center" vertical="top" wrapText="1" shrinkToFit="1"/>
    </xf>
    <xf numFmtId="0" fontId="50" fillId="0" borderId="0" xfId="0" applyFont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justify" vertical="top" wrapText="1"/>
    </xf>
    <xf numFmtId="192" fontId="26" fillId="0" borderId="4" xfId="0" applyNumberFormat="1" applyFont="1" applyBorder="1" applyAlignment="1">
      <alignment horizontal="right" vertical="top" wrapText="1"/>
    </xf>
    <xf numFmtId="43" fontId="26" fillId="0" borderId="4" xfId="1" applyFont="1" applyFill="1" applyBorder="1" applyAlignment="1" applyProtection="1">
      <alignment horizontal="center" vertical="top" wrapText="1" shrinkToFit="1"/>
      <protection locked="0"/>
    </xf>
    <xf numFmtId="0" fontId="26" fillId="0" borderId="4" xfId="0" applyFont="1" applyBorder="1" applyAlignment="1" applyProtection="1">
      <alignment horizontal="center" vertical="top" wrapText="1" shrinkToFit="1"/>
      <protection locked="0"/>
    </xf>
    <xf numFmtId="1" fontId="26" fillId="0" borderId="4" xfId="0" applyNumberFormat="1" applyFont="1" applyBorder="1" applyAlignment="1" applyProtection="1">
      <alignment horizontal="center" vertical="top" wrapText="1" shrinkToFit="1"/>
      <protection locked="0"/>
    </xf>
    <xf numFmtId="0" fontId="26" fillId="0" borderId="0" xfId="0" applyFont="1" applyAlignment="1">
      <alignment horizontal="left" vertical="top" wrapText="1" shrinkToFit="1"/>
    </xf>
    <xf numFmtId="0" fontId="26" fillId="0" borderId="4" xfId="0" applyFont="1" applyBorder="1" applyAlignment="1">
      <alignment vertical="top" wrapText="1"/>
    </xf>
    <xf numFmtId="0" fontId="26" fillId="0" borderId="0" xfId="0" applyFont="1" applyAlignment="1">
      <alignment vertical="top" shrinkToFit="1"/>
    </xf>
    <xf numFmtId="20" fontId="26" fillId="0" borderId="4" xfId="0" applyNumberFormat="1" applyFont="1" applyBorder="1" applyAlignment="1">
      <alignment horizontal="center" vertical="top" wrapText="1"/>
    </xf>
    <xf numFmtId="0" fontId="26" fillId="0" borderId="0" xfId="0" applyFont="1" applyAlignment="1" applyProtection="1">
      <alignment horizontal="center" vertical="top" shrinkToFit="1"/>
      <protection locked="0"/>
    </xf>
    <xf numFmtId="49" fontId="26" fillId="0" borderId="0" xfId="0" applyNumberFormat="1" applyFont="1" applyAlignment="1" applyProtection="1">
      <alignment vertical="top" shrinkToFit="1"/>
      <protection locked="0"/>
    </xf>
    <xf numFmtId="0" fontId="26" fillId="0" borderId="0" xfId="0" applyFont="1" applyAlignment="1" applyProtection="1">
      <alignment vertical="top" shrinkToFit="1"/>
      <protection locked="0"/>
    </xf>
    <xf numFmtId="2" fontId="26" fillId="0" borderId="0" xfId="0" applyNumberFormat="1" applyFont="1" applyAlignment="1" applyProtection="1">
      <alignment horizontal="center" vertical="top" shrinkToFit="1"/>
      <protection locked="0"/>
    </xf>
    <xf numFmtId="43" fontId="26" fillId="0" borderId="0" xfId="1" applyFont="1" applyFill="1" applyAlignment="1" applyProtection="1">
      <alignment horizontal="center" vertical="top" shrinkToFit="1"/>
      <protection locked="0"/>
    </xf>
    <xf numFmtId="1" fontId="26" fillId="0" borderId="0" xfId="0" applyNumberFormat="1" applyFont="1" applyAlignment="1" applyProtection="1">
      <alignment horizontal="center" vertical="top" shrinkToFit="1"/>
      <protection locked="0"/>
    </xf>
    <xf numFmtId="188" fontId="26" fillId="0" borderId="4" xfId="0" applyNumberFormat="1" applyFont="1" applyBorder="1" applyAlignment="1" applyProtection="1">
      <alignment shrinkToFit="1"/>
      <protection locked="0"/>
    </xf>
    <xf numFmtId="0" fontId="50" fillId="0" borderId="4" xfId="0" applyFont="1" applyBorder="1" applyAlignment="1">
      <alignment horizontal="center" vertical="top" wrapText="1"/>
    </xf>
    <xf numFmtId="0" fontId="55" fillId="0" borderId="4" xfId="0" applyFont="1" applyBorder="1" applyAlignment="1">
      <alignment horizontal="center" vertical="top" wrapText="1"/>
    </xf>
    <xf numFmtId="0" fontId="57" fillId="0" borderId="4" xfId="0" applyFont="1" applyBorder="1" applyAlignment="1">
      <alignment horizontal="center" vertical="top" wrapText="1"/>
    </xf>
    <xf numFmtId="2" fontId="57" fillId="0" borderId="4" xfId="0" applyNumberFormat="1" applyFont="1" applyBorder="1" applyAlignment="1">
      <alignment horizontal="center" vertical="top" wrapText="1"/>
    </xf>
    <xf numFmtId="187" fontId="57" fillId="0" borderId="4" xfId="0" applyNumberFormat="1" applyFont="1" applyBorder="1" applyAlignment="1">
      <alignment horizontal="center" vertical="top" wrapText="1"/>
    </xf>
    <xf numFmtId="0" fontId="58" fillId="0" borderId="4" xfId="0" applyFont="1" applyBorder="1" applyAlignment="1">
      <alignment horizontal="justify" vertical="top" wrapText="1"/>
    </xf>
    <xf numFmtId="0" fontId="50" fillId="0" borderId="0" xfId="0" applyFont="1" applyAlignment="1">
      <alignment horizontal="center" wrapText="1"/>
    </xf>
    <xf numFmtId="3" fontId="26" fillId="0" borderId="4" xfId="1" applyNumberFormat="1" applyFont="1" applyFill="1" applyBorder="1" applyAlignment="1" applyProtection="1">
      <alignment horizontal="center" shrinkToFit="1"/>
      <protection locked="0"/>
    </xf>
    <xf numFmtId="0" fontId="26" fillId="0" borderId="4" xfId="0" applyFont="1" applyBorder="1" applyAlignment="1" applyProtection="1">
      <alignment horizontal="center" shrinkToFit="1"/>
      <protection locked="0"/>
    </xf>
    <xf numFmtId="0" fontId="50" fillId="0" borderId="0" xfId="0" applyFont="1" applyAlignment="1">
      <alignment shrinkToFit="1"/>
    </xf>
    <xf numFmtId="0" fontId="26" fillId="0" borderId="0" xfId="0" applyFont="1"/>
    <xf numFmtId="0" fontId="59" fillId="0" borderId="0" xfId="0" applyFont="1" applyAlignment="1">
      <alignment horizontal="right" shrinkToFit="1"/>
    </xf>
    <xf numFmtId="0" fontId="59" fillId="0" borderId="0" xfId="0" applyFont="1" applyAlignment="1" applyProtection="1">
      <alignment shrinkToFit="1"/>
      <protection locked="0"/>
    </xf>
    <xf numFmtId="0" fontId="54" fillId="0" borderId="4" xfId="0" applyFont="1" applyBorder="1" applyAlignment="1">
      <alignment horizontal="justify" vertical="top"/>
    </xf>
    <xf numFmtId="0" fontId="54" fillId="0" borderId="4" xfId="0" applyFont="1" applyBorder="1" applyAlignment="1">
      <alignment horizontal="justify" vertical="top" wrapText="1"/>
    </xf>
    <xf numFmtId="0" fontId="19" fillId="0" borderId="1" xfId="0" applyFont="1" applyBorder="1" applyAlignment="1" applyProtection="1">
      <alignment horizontal="center" wrapText="1" shrinkToFit="1"/>
      <protection locked="0"/>
    </xf>
    <xf numFmtId="0" fontId="19" fillId="0" borderId="3" xfId="0" applyFont="1" applyBorder="1" applyAlignment="1" applyProtection="1">
      <alignment horizontal="center" wrapText="1" shrinkToFit="1"/>
      <protection locked="0"/>
    </xf>
    <xf numFmtId="0" fontId="51" fillId="0" borderId="0" xfId="0" applyFont="1" applyAlignment="1">
      <alignment horizontal="left" wrapText="1"/>
    </xf>
    <xf numFmtId="0" fontId="54" fillId="0" borderId="0" xfId="0" applyFont="1" applyAlignment="1">
      <alignment horizontal="right" shrinkToFit="1"/>
    </xf>
    <xf numFmtId="0" fontId="26" fillId="0" borderId="4" xfId="0" applyFont="1" applyBorder="1" applyAlignment="1">
      <alignment horizontal="center" shrinkToFit="1"/>
    </xf>
    <xf numFmtId="0" fontId="59" fillId="0" borderId="0" xfId="0" applyFont="1" applyAlignment="1">
      <alignment horizontal="right"/>
    </xf>
    <xf numFmtId="0" fontId="13" fillId="0" borderId="0" xfId="0" applyFont="1" applyAlignment="1">
      <alignment horizontal="left" vertical="center" shrinkToFit="1"/>
    </xf>
    <xf numFmtId="2" fontId="4" fillId="4" borderId="4" xfId="0" applyNumberFormat="1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4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5" fillId="4" borderId="2" xfId="0" applyFont="1" applyFill="1" applyBorder="1" applyAlignment="1">
      <alignment horizontal="center" vertical="center" shrinkToFit="1"/>
    </xf>
    <xf numFmtId="0" fontId="35" fillId="4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textRotation="90" shrinkToFit="1"/>
    </xf>
    <xf numFmtId="0" fontId="4" fillId="3" borderId="10" xfId="0" applyFont="1" applyFill="1" applyBorder="1" applyAlignment="1">
      <alignment horizontal="center" vertical="center" textRotation="90" shrinkToFit="1"/>
    </xf>
    <xf numFmtId="0" fontId="4" fillId="3" borderId="5" xfId="0" applyFont="1" applyFill="1" applyBorder="1" applyAlignment="1">
      <alignment horizontal="center" vertical="center" textRotation="90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5" fillId="5" borderId="1" xfId="0" applyFont="1" applyFill="1" applyBorder="1" applyAlignment="1">
      <alignment horizontal="center" vertical="center" shrinkToFit="1"/>
    </xf>
    <xf numFmtId="0" fontId="35" fillId="5" borderId="2" xfId="0" applyFont="1" applyFill="1" applyBorder="1" applyAlignment="1">
      <alignment horizontal="center" vertical="center" shrinkToFit="1"/>
    </xf>
    <xf numFmtId="0" fontId="35" fillId="5" borderId="3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textRotation="90" shrinkToFit="1"/>
    </xf>
    <xf numFmtId="0" fontId="4" fillId="5" borderId="10" xfId="0" applyFont="1" applyFill="1" applyBorder="1" applyAlignment="1">
      <alignment horizontal="center" vertical="center" textRotation="90" shrinkToFit="1"/>
    </xf>
    <xf numFmtId="0" fontId="4" fillId="5" borderId="5" xfId="0" applyFont="1" applyFill="1" applyBorder="1" applyAlignment="1">
      <alignment horizontal="center" vertical="center" textRotation="90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5" fillId="3" borderId="6" xfId="0" applyFont="1" applyFill="1" applyBorder="1" applyAlignment="1">
      <alignment horizontal="left" vertical="center" wrapText="1" shrinkToFit="1"/>
    </xf>
    <xf numFmtId="0" fontId="2" fillId="3" borderId="6" xfId="0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horizontal="left" vertical="center" wrapText="1" shrinkToFit="1"/>
    </xf>
    <xf numFmtId="0" fontId="4" fillId="4" borderId="4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41" fillId="2" borderId="0" xfId="0" applyFont="1" applyFill="1" applyAlignment="1" applyProtection="1">
      <alignment horizontal="center"/>
      <protection locked="0"/>
    </xf>
  </cellXfs>
  <cellStyles count="3">
    <cellStyle name="Normal 2" xfId="2" xr:uid="{00000000-0005-0000-0000-000000000000}"/>
    <cellStyle name="จุลภาค" xfId="1" builtinId="3"/>
    <cellStyle name="ปกติ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195475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2"/>
  <sheetViews>
    <sheetView showGridLines="0" tabSelected="1" view="pageBreakPreview" zoomScaleNormal="110" zoomScaleSheetLayoutView="100" zoomScalePageLayoutView="120" workbookViewId="0">
      <pane ySplit="6" topLeftCell="A7" activePane="bottomLeft" state="frozen"/>
      <selection pane="bottomLeft"/>
    </sheetView>
  </sheetViews>
  <sheetFormatPr defaultRowHeight="21.75" x14ac:dyDescent="0.2"/>
  <cols>
    <col min="1" max="1" width="3.5" style="104" customWidth="1"/>
    <col min="2" max="2" width="20.75" style="105" bestFit="1" customWidth="1"/>
    <col min="3" max="3" width="20.5" style="106" customWidth="1"/>
    <col min="4" max="4" width="11.25" style="106" bestFit="1" customWidth="1"/>
    <col min="5" max="5" width="32" style="106" customWidth="1"/>
    <col min="6" max="6" width="16.875" style="106" customWidth="1"/>
    <col min="7" max="7" width="12.125" style="106" bestFit="1" customWidth="1"/>
    <col min="8" max="8" width="9.125" style="104" bestFit="1" customWidth="1"/>
    <col min="9" max="9" width="9.375" style="106" bestFit="1" customWidth="1"/>
    <col min="10" max="10" width="5.5" style="107" customWidth="1"/>
    <col min="11" max="11" width="6" style="108" customWidth="1"/>
    <col min="12" max="12" width="7.75" style="104" customWidth="1"/>
    <col min="13" max="13" width="6.625" style="109" customWidth="1"/>
    <col min="14" max="14" width="7.375" style="102" customWidth="1"/>
    <col min="15" max="16384" width="9" style="102"/>
  </cols>
  <sheetData>
    <row r="1" spans="1:15" s="75" customFormat="1" ht="15" customHeight="1" x14ac:dyDescent="0.6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  <c r="O1" s="74"/>
    </row>
    <row r="2" spans="1:15" s="75" customFormat="1" ht="27.75" x14ac:dyDescent="0.65">
      <c r="A2" s="76"/>
      <c r="B2" s="77" t="s">
        <v>54</v>
      </c>
      <c r="C2" s="126" t="s">
        <v>78</v>
      </c>
      <c r="D2" s="127"/>
      <c r="E2" s="128" t="s">
        <v>165</v>
      </c>
      <c r="F2" s="128"/>
      <c r="G2" s="128"/>
      <c r="H2" s="128"/>
      <c r="I2" s="128"/>
      <c r="J2" s="128"/>
      <c r="K2" s="128"/>
      <c r="L2" s="128"/>
      <c r="M2" s="128"/>
    </row>
    <row r="3" spans="1:15" s="75" customFormat="1" ht="8.25" customHeight="1" x14ac:dyDescent="0.65">
      <c r="A3" s="76"/>
      <c r="B3" s="78"/>
      <c r="C3" s="78"/>
      <c r="D3" s="78"/>
      <c r="E3" s="79"/>
      <c r="F3" s="79"/>
      <c r="G3" s="79"/>
      <c r="H3" s="79"/>
      <c r="I3" s="79"/>
      <c r="J3" s="80"/>
      <c r="K3" s="81"/>
      <c r="L3" s="79"/>
      <c r="M3" s="79"/>
    </row>
    <row r="4" spans="1:15" s="121" customFormat="1" x14ac:dyDescent="0.5">
      <c r="A4" s="117"/>
      <c r="B4" s="131" t="s">
        <v>167</v>
      </c>
      <c r="C4" s="131"/>
      <c r="D4" s="118">
        <v>19</v>
      </c>
      <c r="E4" s="122" t="s">
        <v>166</v>
      </c>
      <c r="F4" s="118">
        <v>13</v>
      </c>
      <c r="G4" s="82" t="s">
        <v>47</v>
      </c>
      <c r="H4" s="119">
        <v>2567</v>
      </c>
      <c r="I4" s="123" t="s">
        <v>68</v>
      </c>
      <c r="J4" s="130" t="s">
        <v>76</v>
      </c>
      <c r="K4" s="130"/>
      <c r="L4" s="120" t="s">
        <v>45</v>
      </c>
      <c r="M4" s="110">
        <v>45531</v>
      </c>
    </row>
    <row r="5" spans="1:15" s="90" customFormat="1" ht="8.25" customHeight="1" x14ac:dyDescent="0.55000000000000004">
      <c r="A5" s="83"/>
      <c r="B5" s="129"/>
      <c r="C5" s="129"/>
      <c r="D5" s="84"/>
      <c r="E5" s="84"/>
      <c r="F5" s="85"/>
      <c r="G5" s="86"/>
      <c r="H5" s="87"/>
      <c r="I5" s="86"/>
      <c r="J5" s="88"/>
      <c r="K5" s="89"/>
      <c r="L5" s="87"/>
      <c r="M5" s="87"/>
      <c r="N5" s="86"/>
      <c r="O5" s="86"/>
    </row>
    <row r="6" spans="1:15" s="93" customFormat="1" ht="34.5" x14ac:dyDescent="0.2">
      <c r="A6" s="111" t="s">
        <v>0</v>
      </c>
      <c r="B6" s="112" t="s">
        <v>75</v>
      </c>
      <c r="C6" s="111" t="s">
        <v>1</v>
      </c>
      <c r="D6" s="111" t="s">
        <v>3</v>
      </c>
      <c r="E6" s="111" t="s">
        <v>63</v>
      </c>
      <c r="F6" s="113" t="s">
        <v>4</v>
      </c>
      <c r="G6" s="111" t="s">
        <v>5</v>
      </c>
      <c r="H6" s="113" t="s">
        <v>2</v>
      </c>
      <c r="I6" s="115" t="s">
        <v>43</v>
      </c>
      <c r="J6" s="114" t="s">
        <v>44</v>
      </c>
      <c r="K6" s="91" t="s">
        <v>65</v>
      </c>
      <c r="L6" s="92" t="s">
        <v>50</v>
      </c>
      <c r="M6" s="113" t="s">
        <v>6</v>
      </c>
    </row>
    <row r="7" spans="1:15" s="100" customFormat="1" ht="39" x14ac:dyDescent="0.2">
      <c r="A7" s="94">
        <v>1</v>
      </c>
      <c r="B7" s="95" t="s">
        <v>79</v>
      </c>
      <c r="C7" s="95" t="s">
        <v>80</v>
      </c>
      <c r="D7" s="95" t="s">
        <v>51</v>
      </c>
      <c r="E7" s="124" t="s">
        <v>135</v>
      </c>
      <c r="F7" s="116" t="s">
        <v>164</v>
      </c>
      <c r="G7" s="95" t="s">
        <v>162</v>
      </c>
      <c r="H7" s="94" t="s">
        <v>131</v>
      </c>
      <c r="I7" s="96">
        <v>243668</v>
      </c>
      <c r="J7" s="103">
        <v>4.1666666666666664E-2</v>
      </c>
      <c r="K7" s="97" t="s">
        <v>127</v>
      </c>
      <c r="L7" s="98" t="s">
        <v>74</v>
      </c>
      <c r="M7" s="99">
        <v>2</v>
      </c>
    </row>
    <row r="8" spans="1:15" s="100" customFormat="1" ht="37.5" x14ac:dyDescent="0.2">
      <c r="A8" s="94">
        <v>2</v>
      </c>
      <c r="B8" s="95" t="s">
        <v>79</v>
      </c>
      <c r="C8" s="95" t="s">
        <v>80</v>
      </c>
      <c r="D8" s="95" t="s">
        <v>51</v>
      </c>
      <c r="E8" s="124" t="s">
        <v>136</v>
      </c>
      <c r="F8" s="116" t="s">
        <v>164</v>
      </c>
      <c r="G8" s="95" t="s">
        <v>162</v>
      </c>
      <c r="H8" s="94" t="s">
        <v>132</v>
      </c>
      <c r="I8" s="96">
        <v>243672</v>
      </c>
      <c r="J8" s="103">
        <v>0.125</v>
      </c>
      <c r="K8" s="97" t="s">
        <v>127</v>
      </c>
      <c r="L8" s="98" t="s">
        <v>74</v>
      </c>
      <c r="M8" s="99">
        <v>2</v>
      </c>
    </row>
    <row r="9" spans="1:15" s="100" customFormat="1" ht="43.5" x14ac:dyDescent="0.2">
      <c r="A9" s="94">
        <v>3</v>
      </c>
      <c r="B9" s="95" t="s">
        <v>81</v>
      </c>
      <c r="C9" s="95" t="s">
        <v>123</v>
      </c>
      <c r="D9" s="95" t="s">
        <v>51</v>
      </c>
      <c r="E9" s="124" t="s">
        <v>130</v>
      </c>
      <c r="F9" s="116" t="s">
        <v>164</v>
      </c>
      <c r="G9" s="95" t="s">
        <v>162</v>
      </c>
      <c r="H9" s="94" t="s">
        <v>131</v>
      </c>
      <c r="I9" s="96">
        <v>243668</v>
      </c>
      <c r="J9" s="103">
        <v>7.2916666666666671E-2</v>
      </c>
      <c r="K9" s="97" t="s">
        <v>127</v>
      </c>
      <c r="L9" s="98" t="s">
        <v>74</v>
      </c>
      <c r="M9" s="99">
        <v>2</v>
      </c>
    </row>
    <row r="10" spans="1:15" s="100" customFormat="1" ht="43.5" x14ac:dyDescent="0.2">
      <c r="A10" s="94">
        <v>4</v>
      </c>
      <c r="B10" s="95" t="s">
        <v>81</v>
      </c>
      <c r="C10" s="95" t="s">
        <v>123</v>
      </c>
      <c r="D10" s="95" t="s">
        <v>51</v>
      </c>
      <c r="E10" s="124" t="s">
        <v>137</v>
      </c>
      <c r="F10" s="116" t="s">
        <v>164</v>
      </c>
      <c r="G10" s="95" t="s">
        <v>162</v>
      </c>
      <c r="H10" s="94" t="s">
        <v>132</v>
      </c>
      <c r="I10" s="96">
        <v>243669</v>
      </c>
      <c r="J10" s="103">
        <v>0.16666666666666666</v>
      </c>
      <c r="K10" s="97" t="s">
        <v>127</v>
      </c>
      <c r="L10" s="98" t="s">
        <v>74</v>
      </c>
      <c r="M10" s="99">
        <v>2</v>
      </c>
    </row>
    <row r="11" spans="1:15" s="100" customFormat="1" ht="39" x14ac:dyDescent="0.2">
      <c r="A11" s="94">
        <v>5</v>
      </c>
      <c r="B11" s="95" t="s">
        <v>119</v>
      </c>
      <c r="C11" s="95" t="s">
        <v>120</v>
      </c>
      <c r="D11" s="95" t="s">
        <v>51</v>
      </c>
      <c r="E11" s="124" t="s">
        <v>135</v>
      </c>
      <c r="F11" s="116" t="s">
        <v>164</v>
      </c>
      <c r="G11" s="95" t="s">
        <v>162</v>
      </c>
      <c r="H11" s="94" t="s">
        <v>131</v>
      </c>
      <c r="I11" s="96">
        <v>243678</v>
      </c>
      <c r="J11" s="103">
        <v>4.1666666666666664E-2</v>
      </c>
      <c r="K11" s="97" t="s">
        <v>127</v>
      </c>
      <c r="L11" s="98" t="s">
        <v>74</v>
      </c>
      <c r="M11" s="99">
        <v>2</v>
      </c>
    </row>
    <row r="12" spans="1:15" s="100" customFormat="1" ht="37.5" x14ac:dyDescent="0.2">
      <c r="A12" s="94">
        <v>6</v>
      </c>
      <c r="B12" s="95" t="s">
        <v>119</v>
      </c>
      <c r="C12" s="95" t="s">
        <v>120</v>
      </c>
      <c r="D12" s="95" t="s">
        <v>51</v>
      </c>
      <c r="E12" s="124" t="s">
        <v>138</v>
      </c>
      <c r="F12" s="116" t="s">
        <v>164</v>
      </c>
      <c r="G12" s="95" t="s">
        <v>162</v>
      </c>
      <c r="H12" s="94" t="s">
        <v>132</v>
      </c>
      <c r="I12" s="96">
        <v>243669</v>
      </c>
      <c r="J12" s="103">
        <v>0.125</v>
      </c>
      <c r="K12" s="97" t="s">
        <v>127</v>
      </c>
      <c r="L12" s="98" t="s">
        <v>74</v>
      </c>
      <c r="M12" s="99">
        <v>2</v>
      </c>
    </row>
    <row r="13" spans="1:15" s="100" customFormat="1" ht="39" x14ac:dyDescent="0.2">
      <c r="A13" s="94">
        <v>7</v>
      </c>
      <c r="B13" s="95" t="s">
        <v>100</v>
      </c>
      <c r="C13" s="95" t="s">
        <v>101</v>
      </c>
      <c r="D13" s="95" t="s">
        <v>61</v>
      </c>
      <c r="E13" s="124" t="s">
        <v>139</v>
      </c>
      <c r="F13" s="116" t="s">
        <v>164</v>
      </c>
      <c r="G13" s="95" t="s">
        <v>162</v>
      </c>
      <c r="H13" s="94" t="s">
        <v>132</v>
      </c>
      <c r="I13" s="96">
        <v>243671</v>
      </c>
      <c r="J13" s="103">
        <v>0.16666666666666666</v>
      </c>
      <c r="K13" s="97" t="s">
        <v>127</v>
      </c>
      <c r="L13" s="98" t="s">
        <v>74</v>
      </c>
      <c r="M13" s="99">
        <v>2</v>
      </c>
    </row>
    <row r="14" spans="1:15" s="100" customFormat="1" ht="37.5" x14ac:dyDescent="0.2">
      <c r="A14" s="94">
        <v>8</v>
      </c>
      <c r="B14" s="95" t="s">
        <v>100</v>
      </c>
      <c r="C14" s="95" t="s">
        <v>101</v>
      </c>
      <c r="D14" s="95" t="s">
        <v>61</v>
      </c>
      <c r="E14" s="125" t="s">
        <v>140</v>
      </c>
      <c r="F14" s="116" t="s">
        <v>164</v>
      </c>
      <c r="G14" s="95" t="s">
        <v>162</v>
      </c>
      <c r="H14" s="94" t="s">
        <v>131</v>
      </c>
      <c r="I14" s="96">
        <v>243671</v>
      </c>
      <c r="J14" s="103">
        <v>0.13541666666666666</v>
      </c>
      <c r="K14" s="97" t="s">
        <v>127</v>
      </c>
      <c r="L14" s="98" t="s">
        <v>74</v>
      </c>
      <c r="M14" s="99">
        <v>2</v>
      </c>
    </row>
    <row r="15" spans="1:15" s="100" customFormat="1" ht="37.5" x14ac:dyDescent="0.2">
      <c r="A15" s="94">
        <v>9</v>
      </c>
      <c r="B15" s="95" t="s">
        <v>99</v>
      </c>
      <c r="C15" s="95" t="s">
        <v>98</v>
      </c>
      <c r="D15" s="95" t="s">
        <v>61</v>
      </c>
      <c r="E15" s="124" t="s">
        <v>141</v>
      </c>
      <c r="F15" s="116" t="s">
        <v>164</v>
      </c>
      <c r="G15" s="95" t="s">
        <v>162</v>
      </c>
      <c r="H15" s="94" t="s">
        <v>131</v>
      </c>
      <c r="I15" s="96">
        <v>243668</v>
      </c>
      <c r="J15" s="103">
        <v>6.25E-2</v>
      </c>
      <c r="K15" s="97" t="s">
        <v>127</v>
      </c>
      <c r="L15" s="98" t="s">
        <v>74</v>
      </c>
      <c r="M15" s="99">
        <v>2</v>
      </c>
    </row>
    <row r="16" spans="1:15" s="100" customFormat="1" ht="37.5" x14ac:dyDescent="0.2">
      <c r="A16" s="94">
        <v>10</v>
      </c>
      <c r="B16" s="95" t="s">
        <v>99</v>
      </c>
      <c r="C16" s="95" t="s">
        <v>98</v>
      </c>
      <c r="D16" s="95" t="s">
        <v>61</v>
      </c>
      <c r="E16" s="125" t="s">
        <v>142</v>
      </c>
      <c r="F16" s="116" t="s">
        <v>164</v>
      </c>
      <c r="G16" s="95" t="s">
        <v>162</v>
      </c>
      <c r="H16" s="94" t="s">
        <v>132</v>
      </c>
      <c r="I16" s="96">
        <v>243671</v>
      </c>
      <c r="J16" s="103">
        <v>0.20833333333333334</v>
      </c>
      <c r="K16" s="97" t="s">
        <v>127</v>
      </c>
      <c r="L16" s="98" t="s">
        <v>74</v>
      </c>
      <c r="M16" s="99">
        <v>2</v>
      </c>
    </row>
    <row r="17" spans="1:13" s="100" customFormat="1" ht="37.5" x14ac:dyDescent="0.2">
      <c r="A17" s="94">
        <v>11</v>
      </c>
      <c r="B17" s="95" t="s">
        <v>124</v>
      </c>
      <c r="C17" s="95" t="s">
        <v>98</v>
      </c>
      <c r="D17" s="95" t="s">
        <v>61</v>
      </c>
      <c r="E17" s="124" t="s">
        <v>128</v>
      </c>
      <c r="F17" s="116" t="s">
        <v>164</v>
      </c>
      <c r="G17" s="95" t="s">
        <v>162</v>
      </c>
      <c r="H17" s="94" t="s">
        <v>131</v>
      </c>
      <c r="I17" s="96">
        <v>243669</v>
      </c>
      <c r="J17" s="103">
        <v>2.0833333333333332E-2</v>
      </c>
      <c r="K17" s="97" t="s">
        <v>127</v>
      </c>
      <c r="L17" s="98" t="s">
        <v>74</v>
      </c>
      <c r="M17" s="99">
        <v>2</v>
      </c>
    </row>
    <row r="18" spans="1:13" s="100" customFormat="1" ht="37.5" x14ac:dyDescent="0.2">
      <c r="A18" s="94">
        <v>12</v>
      </c>
      <c r="B18" s="95" t="s">
        <v>124</v>
      </c>
      <c r="C18" s="95" t="s">
        <v>98</v>
      </c>
      <c r="D18" s="95" t="s">
        <v>61</v>
      </c>
      <c r="E18" s="125" t="s">
        <v>138</v>
      </c>
      <c r="F18" s="116" t="s">
        <v>164</v>
      </c>
      <c r="G18" s="95" t="s">
        <v>162</v>
      </c>
      <c r="H18" s="94" t="s">
        <v>132</v>
      </c>
      <c r="I18" s="96">
        <v>243656</v>
      </c>
      <c r="J18" s="103">
        <v>0.125</v>
      </c>
      <c r="K18" s="97" t="s">
        <v>127</v>
      </c>
      <c r="L18" s="98" t="s">
        <v>74</v>
      </c>
      <c r="M18" s="99">
        <v>2</v>
      </c>
    </row>
    <row r="19" spans="1:13" s="100" customFormat="1" ht="37.5" x14ac:dyDescent="0.2">
      <c r="A19" s="94">
        <v>13</v>
      </c>
      <c r="B19" s="95" t="s">
        <v>82</v>
      </c>
      <c r="C19" s="95" t="s">
        <v>73</v>
      </c>
      <c r="D19" s="95" t="s">
        <v>51</v>
      </c>
      <c r="E19" s="124" t="s">
        <v>129</v>
      </c>
      <c r="F19" s="116" t="s">
        <v>164</v>
      </c>
      <c r="G19" s="95" t="s">
        <v>162</v>
      </c>
      <c r="H19" s="94" t="s">
        <v>132</v>
      </c>
      <c r="I19" s="96">
        <v>243670</v>
      </c>
      <c r="J19" s="103">
        <v>0.16666666666666666</v>
      </c>
      <c r="K19" s="97" t="s">
        <v>127</v>
      </c>
      <c r="L19" s="98" t="s">
        <v>74</v>
      </c>
      <c r="M19" s="99">
        <v>2</v>
      </c>
    </row>
    <row r="20" spans="1:13" s="100" customFormat="1" ht="37.5" x14ac:dyDescent="0.2">
      <c r="A20" s="94">
        <v>14</v>
      </c>
      <c r="B20" s="95" t="s">
        <v>82</v>
      </c>
      <c r="C20" s="95" t="s">
        <v>73</v>
      </c>
      <c r="D20" s="95" t="s">
        <v>51</v>
      </c>
      <c r="E20" s="125" t="s">
        <v>143</v>
      </c>
      <c r="F20" s="116" t="s">
        <v>164</v>
      </c>
      <c r="G20" s="95" t="s">
        <v>162</v>
      </c>
      <c r="H20" s="94" t="s">
        <v>132</v>
      </c>
      <c r="I20" s="96" t="s">
        <v>144</v>
      </c>
      <c r="J20" s="103">
        <v>0.16666666666666666</v>
      </c>
      <c r="K20" s="97" t="s">
        <v>127</v>
      </c>
      <c r="L20" s="98" t="s">
        <v>74</v>
      </c>
      <c r="M20" s="99">
        <v>2</v>
      </c>
    </row>
    <row r="21" spans="1:13" s="100" customFormat="1" ht="37.5" x14ac:dyDescent="0.2">
      <c r="A21" s="94">
        <v>15</v>
      </c>
      <c r="B21" s="95" t="s">
        <v>83</v>
      </c>
      <c r="C21" s="95" t="s">
        <v>73</v>
      </c>
      <c r="D21" s="95" t="s">
        <v>51</v>
      </c>
      <c r="E21" s="124" t="s">
        <v>129</v>
      </c>
      <c r="F21" s="116" t="s">
        <v>164</v>
      </c>
      <c r="G21" s="95" t="s">
        <v>162</v>
      </c>
      <c r="H21" s="94" t="s">
        <v>132</v>
      </c>
      <c r="I21" s="96">
        <v>243648</v>
      </c>
      <c r="J21" s="103">
        <v>0.16666666666666666</v>
      </c>
      <c r="K21" s="97" t="s">
        <v>127</v>
      </c>
      <c r="L21" s="98" t="s">
        <v>74</v>
      </c>
      <c r="M21" s="99">
        <v>2</v>
      </c>
    </row>
    <row r="22" spans="1:13" s="100" customFormat="1" ht="37.5" x14ac:dyDescent="0.2">
      <c r="A22" s="94">
        <v>16</v>
      </c>
      <c r="B22" s="95" t="s">
        <v>83</v>
      </c>
      <c r="C22" s="95" t="s">
        <v>73</v>
      </c>
      <c r="D22" s="95" t="s">
        <v>51</v>
      </c>
      <c r="E22" s="125" t="s">
        <v>143</v>
      </c>
      <c r="F22" s="116" t="s">
        <v>164</v>
      </c>
      <c r="G22" s="95" t="s">
        <v>162</v>
      </c>
      <c r="H22" s="94" t="s">
        <v>132</v>
      </c>
      <c r="I22" s="96">
        <v>243655</v>
      </c>
      <c r="J22" s="103">
        <v>0.16666666666666666</v>
      </c>
      <c r="K22" s="97" t="s">
        <v>127</v>
      </c>
      <c r="L22" s="98" t="s">
        <v>74</v>
      </c>
      <c r="M22" s="99">
        <v>2</v>
      </c>
    </row>
    <row r="23" spans="1:13" s="100" customFormat="1" ht="37.5" x14ac:dyDescent="0.2">
      <c r="A23" s="94">
        <v>17</v>
      </c>
      <c r="B23" s="101" t="s">
        <v>84</v>
      </c>
      <c r="C23" s="95" t="s">
        <v>77</v>
      </c>
      <c r="D23" s="95" t="s">
        <v>51</v>
      </c>
      <c r="E23" s="124" t="s">
        <v>129</v>
      </c>
      <c r="F23" s="116" t="s">
        <v>164</v>
      </c>
      <c r="G23" s="95" t="s">
        <v>162</v>
      </c>
      <c r="H23" s="94" t="s">
        <v>132</v>
      </c>
      <c r="I23" s="96">
        <v>243623</v>
      </c>
      <c r="J23" s="103">
        <v>0.16666666666666666</v>
      </c>
      <c r="K23" s="97" t="s">
        <v>127</v>
      </c>
      <c r="L23" s="98" t="s">
        <v>74</v>
      </c>
      <c r="M23" s="99">
        <v>2</v>
      </c>
    </row>
    <row r="24" spans="1:13" s="100" customFormat="1" ht="39" x14ac:dyDescent="0.2">
      <c r="A24" s="94">
        <v>18</v>
      </c>
      <c r="B24" s="101" t="s">
        <v>84</v>
      </c>
      <c r="C24" s="95" t="s">
        <v>77</v>
      </c>
      <c r="D24" s="95" t="s">
        <v>51</v>
      </c>
      <c r="E24" s="125" t="s">
        <v>145</v>
      </c>
      <c r="F24" s="116" t="s">
        <v>164</v>
      </c>
      <c r="G24" s="95" t="s">
        <v>162</v>
      </c>
      <c r="H24" s="94" t="s">
        <v>132</v>
      </c>
      <c r="I24" s="96">
        <v>243625</v>
      </c>
      <c r="J24" s="103">
        <v>0.16666666666666666</v>
      </c>
      <c r="K24" s="97" t="s">
        <v>127</v>
      </c>
      <c r="L24" s="98" t="s">
        <v>74</v>
      </c>
      <c r="M24" s="99">
        <v>2</v>
      </c>
    </row>
    <row r="25" spans="1:13" s="100" customFormat="1" ht="37.5" x14ac:dyDescent="0.2">
      <c r="A25" s="94">
        <v>19</v>
      </c>
      <c r="B25" s="101" t="s">
        <v>102</v>
      </c>
      <c r="C25" s="101" t="s">
        <v>103</v>
      </c>
      <c r="D25" s="95" t="s">
        <v>61</v>
      </c>
      <c r="E25" s="124" t="s">
        <v>129</v>
      </c>
      <c r="F25" s="116" t="s">
        <v>164</v>
      </c>
      <c r="G25" s="95" t="s">
        <v>162</v>
      </c>
      <c r="H25" s="94" t="s">
        <v>132</v>
      </c>
      <c r="I25" s="96" t="s">
        <v>144</v>
      </c>
      <c r="J25" s="103">
        <v>0.16666666666666666</v>
      </c>
      <c r="K25" s="97" t="s">
        <v>127</v>
      </c>
      <c r="L25" s="98" t="s">
        <v>74</v>
      </c>
      <c r="M25" s="99">
        <v>2</v>
      </c>
    </row>
    <row r="26" spans="1:13" s="100" customFormat="1" ht="37.5" x14ac:dyDescent="0.2">
      <c r="A26" s="94">
        <v>20</v>
      </c>
      <c r="B26" s="101" t="s">
        <v>102</v>
      </c>
      <c r="C26" s="101" t="s">
        <v>103</v>
      </c>
      <c r="D26" s="95" t="s">
        <v>61</v>
      </c>
      <c r="E26" s="125" t="s">
        <v>143</v>
      </c>
      <c r="F26" s="116" t="s">
        <v>164</v>
      </c>
      <c r="G26" s="95" t="s">
        <v>162</v>
      </c>
      <c r="H26" s="94" t="s">
        <v>132</v>
      </c>
      <c r="I26" s="96" t="s">
        <v>144</v>
      </c>
      <c r="J26" s="103">
        <v>0.16666666666666666</v>
      </c>
      <c r="K26" s="97" t="s">
        <v>127</v>
      </c>
      <c r="L26" s="98" t="s">
        <v>74</v>
      </c>
      <c r="M26" s="99">
        <v>2</v>
      </c>
    </row>
    <row r="27" spans="1:13" s="100" customFormat="1" ht="37.5" x14ac:dyDescent="0.2">
      <c r="A27" s="94">
        <v>21</v>
      </c>
      <c r="B27" s="101" t="s">
        <v>104</v>
      </c>
      <c r="C27" s="101" t="s">
        <v>105</v>
      </c>
      <c r="D27" s="95" t="s">
        <v>61</v>
      </c>
      <c r="E27" s="124" t="s">
        <v>129</v>
      </c>
      <c r="F27" s="116" t="s">
        <v>164</v>
      </c>
      <c r="G27" s="95" t="s">
        <v>162</v>
      </c>
      <c r="H27" s="94" t="s">
        <v>132</v>
      </c>
      <c r="I27" s="96" t="s">
        <v>144</v>
      </c>
      <c r="J27" s="103">
        <v>0.16666666666666666</v>
      </c>
      <c r="K27" s="97" t="s">
        <v>127</v>
      </c>
      <c r="L27" s="98" t="s">
        <v>74</v>
      </c>
      <c r="M27" s="99">
        <v>2</v>
      </c>
    </row>
    <row r="28" spans="1:13" s="100" customFormat="1" ht="37.5" x14ac:dyDescent="0.2">
      <c r="A28" s="94">
        <v>22</v>
      </c>
      <c r="B28" s="101" t="s">
        <v>104</v>
      </c>
      <c r="C28" s="101" t="s">
        <v>105</v>
      </c>
      <c r="D28" s="95" t="s">
        <v>61</v>
      </c>
      <c r="E28" s="125" t="s">
        <v>143</v>
      </c>
      <c r="F28" s="116" t="s">
        <v>164</v>
      </c>
      <c r="G28" s="95" t="s">
        <v>162</v>
      </c>
      <c r="H28" s="94" t="s">
        <v>132</v>
      </c>
      <c r="I28" s="96" t="s">
        <v>144</v>
      </c>
      <c r="J28" s="103">
        <v>0.16666666666666666</v>
      </c>
      <c r="K28" s="97" t="s">
        <v>127</v>
      </c>
      <c r="L28" s="98" t="s">
        <v>74</v>
      </c>
      <c r="M28" s="99">
        <v>2</v>
      </c>
    </row>
    <row r="29" spans="1:13" s="100" customFormat="1" ht="37.5" x14ac:dyDescent="0.2">
      <c r="A29" s="94">
        <v>23</v>
      </c>
      <c r="B29" s="101" t="s">
        <v>121</v>
      </c>
      <c r="C29" s="95" t="s">
        <v>73</v>
      </c>
      <c r="D29" s="95" t="s">
        <v>51</v>
      </c>
      <c r="E29" s="124" t="s">
        <v>146</v>
      </c>
      <c r="F29" s="116" t="s">
        <v>164</v>
      </c>
      <c r="G29" s="95" t="s">
        <v>162</v>
      </c>
      <c r="H29" s="94" t="s">
        <v>132</v>
      </c>
      <c r="I29" s="96">
        <v>24517</v>
      </c>
      <c r="J29" s="103">
        <v>0.125</v>
      </c>
      <c r="K29" s="97" t="s">
        <v>127</v>
      </c>
      <c r="L29" s="98" t="s">
        <v>74</v>
      </c>
      <c r="M29" s="99">
        <v>2</v>
      </c>
    </row>
    <row r="30" spans="1:13" s="100" customFormat="1" ht="37.5" x14ac:dyDescent="0.2">
      <c r="A30" s="94">
        <v>24</v>
      </c>
      <c r="B30" s="101" t="s">
        <v>121</v>
      </c>
      <c r="C30" s="95" t="s">
        <v>73</v>
      </c>
      <c r="D30" s="95" t="s">
        <v>51</v>
      </c>
      <c r="E30" s="125" t="s">
        <v>147</v>
      </c>
      <c r="F30" s="116" t="s">
        <v>164</v>
      </c>
      <c r="G30" s="95" t="s">
        <v>162</v>
      </c>
      <c r="H30" s="94" t="s">
        <v>132</v>
      </c>
      <c r="I30" s="96">
        <v>243662</v>
      </c>
      <c r="J30" s="103">
        <v>0.125</v>
      </c>
      <c r="K30" s="97" t="s">
        <v>127</v>
      </c>
      <c r="L30" s="98" t="s">
        <v>74</v>
      </c>
      <c r="M30" s="99">
        <v>2</v>
      </c>
    </row>
    <row r="31" spans="1:13" s="100" customFormat="1" ht="37.5" x14ac:dyDescent="0.2">
      <c r="A31" s="94">
        <v>25</v>
      </c>
      <c r="B31" s="101" t="s">
        <v>85</v>
      </c>
      <c r="C31" s="95" t="s">
        <v>77</v>
      </c>
      <c r="D31" s="95" t="s">
        <v>51</v>
      </c>
      <c r="E31" s="124" t="s">
        <v>134</v>
      </c>
      <c r="F31" s="116" t="s">
        <v>164</v>
      </c>
      <c r="G31" s="95" t="s">
        <v>162</v>
      </c>
      <c r="H31" s="94" t="s">
        <v>132</v>
      </c>
      <c r="I31" s="96">
        <v>243662</v>
      </c>
      <c r="J31" s="103">
        <v>0.16666666666666666</v>
      </c>
      <c r="K31" s="97" t="s">
        <v>127</v>
      </c>
      <c r="L31" s="98" t="s">
        <v>74</v>
      </c>
      <c r="M31" s="99">
        <v>2</v>
      </c>
    </row>
    <row r="32" spans="1:13" s="100" customFormat="1" ht="37.5" x14ac:dyDescent="0.2">
      <c r="A32" s="94">
        <v>26</v>
      </c>
      <c r="B32" s="101" t="s">
        <v>85</v>
      </c>
      <c r="C32" s="95" t="s">
        <v>77</v>
      </c>
      <c r="D32" s="95" t="s">
        <v>51</v>
      </c>
      <c r="E32" s="125" t="s">
        <v>148</v>
      </c>
      <c r="F32" s="116" t="s">
        <v>164</v>
      </c>
      <c r="G32" s="95" t="s">
        <v>162</v>
      </c>
      <c r="H32" s="94" t="s">
        <v>132</v>
      </c>
      <c r="I32" s="96">
        <v>243665</v>
      </c>
      <c r="J32" s="103">
        <v>8.3333333333333329E-2</v>
      </c>
      <c r="K32" s="97" t="s">
        <v>127</v>
      </c>
      <c r="L32" s="98" t="s">
        <v>74</v>
      </c>
      <c r="M32" s="99">
        <v>2</v>
      </c>
    </row>
    <row r="33" spans="1:13" s="100" customFormat="1" ht="37.5" x14ac:dyDescent="0.2">
      <c r="A33" s="94">
        <v>27</v>
      </c>
      <c r="B33" s="101" t="s">
        <v>86</v>
      </c>
      <c r="C33" s="95" t="s">
        <v>77</v>
      </c>
      <c r="D33" s="95" t="s">
        <v>51</v>
      </c>
      <c r="E33" s="124" t="s">
        <v>146</v>
      </c>
      <c r="F33" s="116" t="s">
        <v>164</v>
      </c>
      <c r="G33" s="95" t="s">
        <v>162</v>
      </c>
      <c r="H33" s="94" t="s">
        <v>132</v>
      </c>
      <c r="I33" s="96">
        <v>24516</v>
      </c>
      <c r="J33" s="103">
        <v>0.125</v>
      </c>
      <c r="K33" s="97" t="s">
        <v>127</v>
      </c>
      <c r="L33" s="98" t="s">
        <v>74</v>
      </c>
      <c r="M33" s="99">
        <v>2</v>
      </c>
    </row>
    <row r="34" spans="1:13" s="100" customFormat="1" ht="37.5" x14ac:dyDescent="0.2">
      <c r="A34" s="94">
        <v>28</v>
      </c>
      <c r="B34" s="101" t="s">
        <v>86</v>
      </c>
      <c r="C34" s="95" t="s">
        <v>77</v>
      </c>
      <c r="D34" s="95" t="s">
        <v>51</v>
      </c>
      <c r="E34" s="125" t="s">
        <v>149</v>
      </c>
      <c r="F34" s="116" t="s">
        <v>164</v>
      </c>
      <c r="G34" s="95" t="s">
        <v>162</v>
      </c>
      <c r="H34" s="94" t="s">
        <v>132</v>
      </c>
      <c r="I34" s="96">
        <v>243626</v>
      </c>
      <c r="J34" s="103">
        <v>0.125</v>
      </c>
      <c r="K34" s="97" t="s">
        <v>127</v>
      </c>
      <c r="L34" s="98" t="s">
        <v>74</v>
      </c>
      <c r="M34" s="99">
        <v>2</v>
      </c>
    </row>
    <row r="35" spans="1:13" s="100" customFormat="1" ht="39" x14ac:dyDescent="0.2">
      <c r="A35" s="94">
        <v>29</v>
      </c>
      <c r="B35" s="101" t="s">
        <v>150</v>
      </c>
      <c r="C35" s="95" t="s">
        <v>77</v>
      </c>
      <c r="D35" s="95" t="s">
        <v>51</v>
      </c>
      <c r="E35" s="125" t="s">
        <v>145</v>
      </c>
      <c r="F35" s="116" t="s">
        <v>164</v>
      </c>
      <c r="G35" s="95" t="s">
        <v>162</v>
      </c>
      <c r="H35" s="94" t="s">
        <v>131</v>
      </c>
      <c r="I35" s="96">
        <v>243823</v>
      </c>
      <c r="J35" s="103">
        <v>0.125</v>
      </c>
      <c r="K35" s="97" t="s">
        <v>127</v>
      </c>
      <c r="L35" s="98" t="s">
        <v>74</v>
      </c>
      <c r="M35" s="99">
        <v>2</v>
      </c>
    </row>
    <row r="36" spans="1:13" s="100" customFormat="1" ht="39" x14ac:dyDescent="0.2">
      <c r="A36" s="94">
        <v>30</v>
      </c>
      <c r="B36" s="101" t="s">
        <v>150</v>
      </c>
      <c r="C36" s="95" t="s">
        <v>77</v>
      </c>
      <c r="D36" s="95" t="s">
        <v>51</v>
      </c>
      <c r="E36" s="125" t="s">
        <v>139</v>
      </c>
      <c r="F36" s="116" t="s">
        <v>164</v>
      </c>
      <c r="G36" s="95" t="s">
        <v>162</v>
      </c>
      <c r="H36" s="94" t="s">
        <v>131</v>
      </c>
      <c r="I36" s="96">
        <v>243822</v>
      </c>
      <c r="J36" s="103">
        <v>0.16666666666666666</v>
      </c>
      <c r="K36" s="97" t="s">
        <v>127</v>
      </c>
      <c r="L36" s="98" t="s">
        <v>74</v>
      </c>
      <c r="M36" s="99">
        <v>2</v>
      </c>
    </row>
    <row r="37" spans="1:13" s="100" customFormat="1" ht="37.5" x14ac:dyDescent="0.2">
      <c r="A37" s="94">
        <v>31</v>
      </c>
      <c r="B37" s="95" t="s">
        <v>108</v>
      </c>
      <c r="C37" s="95" t="s">
        <v>109</v>
      </c>
      <c r="D37" s="95" t="s">
        <v>61</v>
      </c>
      <c r="E37" s="124" t="s">
        <v>151</v>
      </c>
      <c r="F37" s="116" t="s">
        <v>164</v>
      </c>
      <c r="G37" s="95" t="s">
        <v>162</v>
      </c>
      <c r="H37" s="94" t="s">
        <v>132</v>
      </c>
      <c r="I37" s="96" t="s">
        <v>144</v>
      </c>
      <c r="J37" s="103">
        <v>0.125</v>
      </c>
      <c r="K37" s="97" t="s">
        <v>127</v>
      </c>
      <c r="L37" s="98" t="s">
        <v>74</v>
      </c>
      <c r="M37" s="99">
        <v>2</v>
      </c>
    </row>
    <row r="38" spans="1:13" s="100" customFormat="1" ht="37.5" x14ac:dyDescent="0.2">
      <c r="A38" s="94">
        <v>32</v>
      </c>
      <c r="B38" s="95" t="s">
        <v>108</v>
      </c>
      <c r="C38" s="95" t="s">
        <v>109</v>
      </c>
      <c r="D38" s="95" t="s">
        <v>61</v>
      </c>
      <c r="E38" s="125" t="s">
        <v>147</v>
      </c>
      <c r="F38" s="116" t="s">
        <v>164</v>
      </c>
      <c r="G38" s="95" t="s">
        <v>162</v>
      </c>
      <c r="H38" s="94" t="s">
        <v>132</v>
      </c>
      <c r="I38" s="96">
        <v>243665</v>
      </c>
      <c r="J38" s="103">
        <v>0.125</v>
      </c>
      <c r="K38" s="97" t="s">
        <v>127</v>
      </c>
      <c r="L38" s="98" t="s">
        <v>74</v>
      </c>
      <c r="M38" s="99">
        <v>2</v>
      </c>
    </row>
    <row r="39" spans="1:13" s="100" customFormat="1" ht="37.5" x14ac:dyDescent="0.2">
      <c r="A39" s="94">
        <v>33</v>
      </c>
      <c r="B39" s="95" t="s">
        <v>110</v>
      </c>
      <c r="C39" s="95" t="s">
        <v>109</v>
      </c>
      <c r="D39" s="95" t="s">
        <v>61</v>
      </c>
      <c r="E39" s="124" t="s">
        <v>134</v>
      </c>
      <c r="F39" s="116" t="s">
        <v>164</v>
      </c>
      <c r="G39" s="95" t="s">
        <v>162</v>
      </c>
      <c r="H39" s="94" t="s">
        <v>132</v>
      </c>
      <c r="I39" s="96">
        <v>243844</v>
      </c>
      <c r="J39" s="103">
        <v>0.16666666666666666</v>
      </c>
      <c r="K39" s="97" t="s">
        <v>127</v>
      </c>
      <c r="L39" s="98" t="s">
        <v>74</v>
      </c>
      <c r="M39" s="99">
        <v>2</v>
      </c>
    </row>
    <row r="40" spans="1:13" s="100" customFormat="1" ht="37.5" x14ac:dyDescent="0.2">
      <c r="A40" s="94">
        <v>34</v>
      </c>
      <c r="B40" s="95" t="s">
        <v>110</v>
      </c>
      <c r="C40" s="95" t="s">
        <v>109</v>
      </c>
      <c r="D40" s="95" t="s">
        <v>61</v>
      </c>
      <c r="E40" s="125" t="s">
        <v>148</v>
      </c>
      <c r="F40" s="116" t="s">
        <v>164</v>
      </c>
      <c r="G40" s="95" t="s">
        <v>162</v>
      </c>
      <c r="H40" s="94" t="s">
        <v>132</v>
      </c>
      <c r="I40" s="96">
        <v>243844</v>
      </c>
      <c r="J40" s="103">
        <v>8.3333333333333329E-2</v>
      </c>
      <c r="K40" s="97" t="s">
        <v>127</v>
      </c>
      <c r="L40" s="98" t="s">
        <v>74</v>
      </c>
      <c r="M40" s="99">
        <v>2</v>
      </c>
    </row>
    <row r="41" spans="1:13" ht="37.5" x14ac:dyDescent="0.2">
      <c r="A41" s="94">
        <v>35</v>
      </c>
      <c r="B41" s="95" t="s">
        <v>106</v>
      </c>
      <c r="C41" s="95" t="s">
        <v>107</v>
      </c>
      <c r="D41" s="95" t="s">
        <v>61</v>
      </c>
      <c r="E41" s="124" t="s">
        <v>146</v>
      </c>
      <c r="F41" s="116" t="s">
        <v>164</v>
      </c>
      <c r="G41" s="95" t="s">
        <v>162</v>
      </c>
      <c r="H41" s="94" t="s">
        <v>132</v>
      </c>
      <c r="I41" s="96">
        <v>24515</v>
      </c>
      <c r="J41" s="103">
        <v>0.125</v>
      </c>
      <c r="K41" s="97" t="s">
        <v>127</v>
      </c>
      <c r="L41" s="98" t="s">
        <v>74</v>
      </c>
      <c r="M41" s="99">
        <v>2</v>
      </c>
    </row>
    <row r="42" spans="1:13" ht="37.5" x14ac:dyDescent="0.2">
      <c r="A42" s="94">
        <v>36</v>
      </c>
      <c r="B42" s="95" t="s">
        <v>106</v>
      </c>
      <c r="C42" s="95" t="s">
        <v>107</v>
      </c>
      <c r="D42" s="95" t="s">
        <v>61</v>
      </c>
      <c r="E42" s="125" t="s">
        <v>147</v>
      </c>
      <c r="F42" s="116" t="s">
        <v>164</v>
      </c>
      <c r="G42" s="95" t="s">
        <v>162</v>
      </c>
      <c r="H42" s="94" t="s">
        <v>132</v>
      </c>
      <c r="I42" s="96">
        <v>243648</v>
      </c>
      <c r="J42" s="103">
        <v>0.125</v>
      </c>
      <c r="K42" s="97" t="s">
        <v>127</v>
      </c>
      <c r="L42" s="98" t="s">
        <v>74</v>
      </c>
      <c r="M42" s="99">
        <v>2</v>
      </c>
    </row>
    <row r="43" spans="1:13" ht="37.5" x14ac:dyDescent="0.2">
      <c r="A43" s="94">
        <v>37</v>
      </c>
      <c r="B43" s="101" t="s">
        <v>118</v>
      </c>
      <c r="C43" s="95" t="s">
        <v>77</v>
      </c>
      <c r="D43" s="95" t="s">
        <v>51</v>
      </c>
      <c r="E43" s="124" t="s">
        <v>129</v>
      </c>
      <c r="F43" s="116" t="s">
        <v>164</v>
      </c>
      <c r="G43" s="95" t="s">
        <v>162</v>
      </c>
      <c r="H43" s="94" t="s">
        <v>132</v>
      </c>
      <c r="I43" s="96">
        <v>24710</v>
      </c>
      <c r="J43" s="103">
        <v>0.125</v>
      </c>
      <c r="K43" s="97" t="s">
        <v>127</v>
      </c>
      <c r="L43" s="98" t="s">
        <v>74</v>
      </c>
      <c r="M43" s="99">
        <v>2</v>
      </c>
    </row>
    <row r="44" spans="1:13" ht="37.5" x14ac:dyDescent="0.2">
      <c r="A44" s="94">
        <v>38</v>
      </c>
      <c r="B44" s="101" t="s">
        <v>118</v>
      </c>
      <c r="C44" s="95" t="s">
        <v>77</v>
      </c>
      <c r="D44" s="95" t="s">
        <v>51</v>
      </c>
      <c r="E44" s="125" t="s">
        <v>143</v>
      </c>
      <c r="F44" s="116" t="s">
        <v>164</v>
      </c>
      <c r="G44" s="95" t="s">
        <v>162</v>
      </c>
      <c r="H44" s="94" t="s">
        <v>132</v>
      </c>
      <c r="I44" s="96">
        <v>24710</v>
      </c>
      <c r="J44" s="103">
        <v>0.125</v>
      </c>
      <c r="K44" s="97" t="s">
        <v>127</v>
      </c>
      <c r="L44" s="98" t="s">
        <v>74</v>
      </c>
      <c r="M44" s="99">
        <v>2</v>
      </c>
    </row>
    <row r="45" spans="1:13" ht="37.5" x14ac:dyDescent="0.2">
      <c r="A45" s="94">
        <v>39</v>
      </c>
      <c r="B45" s="95" t="s">
        <v>87</v>
      </c>
      <c r="C45" s="95" t="s">
        <v>88</v>
      </c>
      <c r="D45" s="95" t="s">
        <v>51</v>
      </c>
      <c r="E45" s="124" t="s">
        <v>146</v>
      </c>
      <c r="F45" s="116" t="s">
        <v>164</v>
      </c>
      <c r="G45" s="95" t="s">
        <v>162</v>
      </c>
      <c r="H45" s="94" t="s">
        <v>132</v>
      </c>
      <c r="I45" s="96">
        <v>243844</v>
      </c>
      <c r="J45" s="103">
        <v>0.125</v>
      </c>
      <c r="K45" s="97" t="s">
        <v>127</v>
      </c>
      <c r="L45" s="98" t="s">
        <v>74</v>
      </c>
      <c r="M45" s="99">
        <v>2</v>
      </c>
    </row>
    <row r="46" spans="1:13" ht="37.5" x14ac:dyDescent="0.2">
      <c r="A46" s="94">
        <v>40</v>
      </c>
      <c r="B46" s="95" t="s">
        <v>87</v>
      </c>
      <c r="C46" s="95" t="s">
        <v>88</v>
      </c>
      <c r="D46" s="95" t="s">
        <v>51</v>
      </c>
      <c r="E46" s="125" t="s">
        <v>147</v>
      </c>
      <c r="F46" s="116" t="s">
        <v>164</v>
      </c>
      <c r="G46" s="95" t="s">
        <v>162</v>
      </c>
      <c r="H46" s="94" t="s">
        <v>132</v>
      </c>
      <c r="I46" s="96">
        <v>243844</v>
      </c>
      <c r="J46" s="103">
        <v>0.125</v>
      </c>
      <c r="K46" s="97" t="s">
        <v>127</v>
      </c>
      <c r="L46" s="98" t="s">
        <v>74</v>
      </c>
      <c r="M46" s="99">
        <v>2</v>
      </c>
    </row>
    <row r="47" spans="1:13" ht="37.5" x14ac:dyDescent="0.2">
      <c r="A47" s="94">
        <v>41</v>
      </c>
      <c r="B47" s="95" t="s">
        <v>89</v>
      </c>
      <c r="C47" s="95" t="s">
        <v>90</v>
      </c>
      <c r="D47" s="95" t="s">
        <v>51</v>
      </c>
      <c r="E47" s="124" t="s">
        <v>146</v>
      </c>
      <c r="F47" s="116" t="s">
        <v>164</v>
      </c>
      <c r="G47" s="95" t="s">
        <v>162</v>
      </c>
      <c r="H47" s="94" t="s">
        <v>132</v>
      </c>
      <c r="I47" s="96" t="s">
        <v>144</v>
      </c>
      <c r="J47" s="103">
        <v>0.125</v>
      </c>
      <c r="K47" s="97" t="s">
        <v>127</v>
      </c>
      <c r="L47" s="98" t="s">
        <v>74</v>
      </c>
      <c r="M47" s="99">
        <v>2</v>
      </c>
    </row>
    <row r="48" spans="1:13" ht="37.5" x14ac:dyDescent="0.2">
      <c r="A48" s="94">
        <v>42</v>
      </c>
      <c r="B48" s="95" t="s">
        <v>89</v>
      </c>
      <c r="C48" s="95" t="s">
        <v>90</v>
      </c>
      <c r="D48" s="95" t="s">
        <v>51</v>
      </c>
      <c r="E48" s="125" t="s">
        <v>147</v>
      </c>
      <c r="F48" s="116" t="s">
        <v>164</v>
      </c>
      <c r="G48" s="95" t="s">
        <v>162</v>
      </c>
      <c r="H48" s="94" t="s">
        <v>132</v>
      </c>
      <c r="I48" s="96">
        <v>243676</v>
      </c>
      <c r="J48" s="103">
        <v>0.125</v>
      </c>
      <c r="K48" s="97" t="s">
        <v>127</v>
      </c>
      <c r="L48" s="98" t="s">
        <v>74</v>
      </c>
      <c r="M48" s="99">
        <v>2</v>
      </c>
    </row>
    <row r="49" spans="1:13" ht="43.5" x14ac:dyDescent="0.2">
      <c r="A49" s="94">
        <v>43</v>
      </c>
      <c r="B49" s="95" t="s">
        <v>91</v>
      </c>
      <c r="C49" s="95" t="s">
        <v>126</v>
      </c>
      <c r="D49" s="95" t="s">
        <v>51</v>
      </c>
      <c r="E49" s="124" t="s">
        <v>146</v>
      </c>
      <c r="F49" s="116" t="s">
        <v>164</v>
      </c>
      <c r="G49" s="95" t="s">
        <v>162</v>
      </c>
      <c r="H49" s="94" t="s">
        <v>132</v>
      </c>
      <c r="I49" s="96">
        <v>24530</v>
      </c>
      <c r="J49" s="103">
        <v>0.125</v>
      </c>
      <c r="K49" s="97" t="s">
        <v>127</v>
      </c>
      <c r="L49" s="98" t="s">
        <v>74</v>
      </c>
      <c r="M49" s="99">
        <v>2</v>
      </c>
    </row>
    <row r="50" spans="1:13" ht="43.5" x14ac:dyDescent="0.2">
      <c r="A50" s="94">
        <v>44</v>
      </c>
      <c r="B50" s="95" t="s">
        <v>91</v>
      </c>
      <c r="C50" s="95" t="s">
        <v>126</v>
      </c>
      <c r="D50" s="95" t="s">
        <v>51</v>
      </c>
      <c r="E50" s="125" t="s">
        <v>147</v>
      </c>
      <c r="F50" s="116" t="s">
        <v>164</v>
      </c>
      <c r="G50" s="95" t="s">
        <v>162</v>
      </c>
      <c r="H50" s="94" t="s">
        <v>132</v>
      </c>
      <c r="I50" s="96">
        <v>243676</v>
      </c>
      <c r="J50" s="103">
        <v>0.125</v>
      </c>
      <c r="K50" s="97" t="s">
        <v>127</v>
      </c>
      <c r="L50" s="98" t="s">
        <v>74</v>
      </c>
      <c r="M50" s="99">
        <v>2</v>
      </c>
    </row>
    <row r="51" spans="1:13" ht="37.5" x14ac:dyDescent="0.2">
      <c r="A51" s="94">
        <v>45</v>
      </c>
      <c r="B51" s="95" t="s">
        <v>125</v>
      </c>
      <c r="C51" s="95" t="s">
        <v>92</v>
      </c>
      <c r="D51" s="95" t="s">
        <v>51</v>
      </c>
      <c r="E51" s="124" t="s">
        <v>146</v>
      </c>
      <c r="F51" s="116" t="s">
        <v>164</v>
      </c>
      <c r="G51" s="95" t="s">
        <v>162</v>
      </c>
      <c r="H51" s="94" t="s">
        <v>132</v>
      </c>
      <c r="I51" s="96">
        <v>24525</v>
      </c>
      <c r="J51" s="103">
        <v>0.125</v>
      </c>
      <c r="K51" s="97" t="s">
        <v>127</v>
      </c>
      <c r="L51" s="98" t="s">
        <v>74</v>
      </c>
      <c r="M51" s="99">
        <v>2</v>
      </c>
    </row>
    <row r="52" spans="1:13" ht="37.5" x14ac:dyDescent="0.2">
      <c r="A52" s="94">
        <v>46</v>
      </c>
      <c r="B52" s="95" t="s">
        <v>125</v>
      </c>
      <c r="C52" s="95" t="s">
        <v>92</v>
      </c>
      <c r="D52" s="95" t="s">
        <v>51</v>
      </c>
      <c r="E52" s="125" t="s">
        <v>147</v>
      </c>
      <c r="F52" s="116" t="s">
        <v>164</v>
      </c>
      <c r="G52" s="95" t="s">
        <v>162</v>
      </c>
      <c r="H52" s="94" t="s">
        <v>132</v>
      </c>
      <c r="I52" s="96">
        <v>243665</v>
      </c>
      <c r="J52" s="103">
        <v>0.125</v>
      </c>
      <c r="K52" s="97" t="s">
        <v>127</v>
      </c>
      <c r="L52" s="98" t="s">
        <v>74</v>
      </c>
      <c r="M52" s="99">
        <v>2</v>
      </c>
    </row>
    <row r="53" spans="1:13" ht="37.5" x14ac:dyDescent="0.2">
      <c r="A53" s="94">
        <v>47</v>
      </c>
      <c r="B53" s="95" t="s">
        <v>113</v>
      </c>
      <c r="C53" s="101" t="s">
        <v>109</v>
      </c>
      <c r="D53" s="95" t="s">
        <v>61</v>
      </c>
      <c r="E53" s="124" t="s">
        <v>146</v>
      </c>
      <c r="F53" s="116" t="s">
        <v>164</v>
      </c>
      <c r="G53" s="95" t="s">
        <v>162</v>
      </c>
      <c r="H53" s="94" t="s">
        <v>132</v>
      </c>
      <c r="I53" s="96">
        <v>24619</v>
      </c>
      <c r="J53" s="103">
        <v>0.125</v>
      </c>
      <c r="K53" s="97" t="s">
        <v>127</v>
      </c>
      <c r="L53" s="98" t="s">
        <v>74</v>
      </c>
      <c r="M53" s="99">
        <v>2</v>
      </c>
    </row>
    <row r="54" spans="1:13" ht="37.5" x14ac:dyDescent="0.2">
      <c r="A54" s="94">
        <v>48</v>
      </c>
      <c r="B54" s="95" t="s">
        <v>113</v>
      </c>
      <c r="C54" s="101" t="s">
        <v>109</v>
      </c>
      <c r="D54" s="95" t="s">
        <v>61</v>
      </c>
      <c r="E54" s="125" t="s">
        <v>147</v>
      </c>
      <c r="F54" s="116" t="s">
        <v>164</v>
      </c>
      <c r="G54" s="95" t="s">
        <v>162</v>
      </c>
      <c r="H54" s="94" t="s">
        <v>132</v>
      </c>
      <c r="I54" s="96">
        <v>243665</v>
      </c>
      <c r="J54" s="103">
        <v>0.125</v>
      </c>
      <c r="K54" s="97" t="s">
        <v>127</v>
      </c>
      <c r="L54" s="98" t="s">
        <v>74</v>
      </c>
      <c r="M54" s="99">
        <v>2</v>
      </c>
    </row>
    <row r="55" spans="1:13" ht="37.5" x14ac:dyDescent="0.2">
      <c r="A55" s="94">
        <v>49</v>
      </c>
      <c r="B55" s="95" t="s">
        <v>111</v>
      </c>
      <c r="C55" s="101" t="s">
        <v>109</v>
      </c>
      <c r="D55" s="95" t="s">
        <v>61</v>
      </c>
      <c r="E55" s="124" t="s">
        <v>152</v>
      </c>
      <c r="F55" s="116" t="s">
        <v>164</v>
      </c>
      <c r="G55" s="95" t="s">
        <v>162</v>
      </c>
      <c r="H55" s="94" t="s">
        <v>131</v>
      </c>
      <c r="I55" s="96">
        <v>243665</v>
      </c>
      <c r="J55" s="103">
        <v>6.25E-2</v>
      </c>
      <c r="K55" s="97" t="s">
        <v>127</v>
      </c>
      <c r="L55" s="98" t="s">
        <v>74</v>
      </c>
      <c r="M55" s="99">
        <v>2</v>
      </c>
    </row>
    <row r="56" spans="1:13" ht="39" x14ac:dyDescent="0.2">
      <c r="A56" s="94">
        <v>50</v>
      </c>
      <c r="B56" s="95" t="s">
        <v>111</v>
      </c>
      <c r="C56" s="101" t="s">
        <v>109</v>
      </c>
      <c r="D56" s="95" t="s">
        <v>61</v>
      </c>
      <c r="E56" s="125" t="s">
        <v>135</v>
      </c>
      <c r="F56" s="116" t="s">
        <v>164</v>
      </c>
      <c r="G56" s="95" t="s">
        <v>162</v>
      </c>
      <c r="H56" s="94" t="s">
        <v>131</v>
      </c>
      <c r="I56" s="96">
        <v>243668</v>
      </c>
      <c r="J56" s="103">
        <v>4.1666666666666664E-2</v>
      </c>
      <c r="K56" s="97" t="s">
        <v>127</v>
      </c>
      <c r="L56" s="98" t="s">
        <v>74</v>
      </c>
      <c r="M56" s="99">
        <v>2</v>
      </c>
    </row>
    <row r="57" spans="1:13" ht="39" x14ac:dyDescent="0.2">
      <c r="A57" s="94">
        <v>51</v>
      </c>
      <c r="B57" s="95" t="s">
        <v>153</v>
      </c>
      <c r="C57" s="101" t="s">
        <v>112</v>
      </c>
      <c r="D57" s="95" t="s">
        <v>61</v>
      </c>
      <c r="E57" s="124" t="s">
        <v>154</v>
      </c>
      <c r="F57" s="116" t="s">
        <v>164</v>
      </c>
      <c r="G57" s="95" t="s">
        <v>162</v>
      </c>
      <c r="H57" s="94" t="s">
        <v>131</v>
      </c>
      <c r="I57" s="96">
        <v>243802</v>
      </c>
      <c r="J57" s="103">
        <v>4.1666666666666664E-2</v>
      </c>
      <c r="K57" s="97" t="s">
        <v>127</v>
      </c>
      <c r="L57" s="98" t="s">
        <v>74</v>
      </c>
      <c r="M57" s="99">
        <v>2</v>
      </c>
    </row>
    <row r="58" spans="1:13" ht="37.5" x14ac:dyDescent="0.2">
      <c r="A58" s="94">
        <v>52</v>
      </c>
      <c r="B58" s="95" t="s">
        <v>153</v>
      </c>
      <c r="C58" s="101" t="s">
        <v>112</v>
      </c>
      <c r="D58" s="95" t="s">
        <v>61</v>
      </c>
      <c r="E58" s="125" t="s">
        <v>133</v>
      </c>
      <c r="F58" s="116" t="s">
        <v>164</v>
      </c>
      <c r="G58" s="95" t="s">
        <v>162</v>
      </c>
      <c r="H58" s="94" t="s">
        <v>131</v>
      </c>
      <c r="I58" s="96">
        <v>243802</v>
      </c>
      <c r="J58" s="103">
        <v>4.1666666666666664E-2</v>
      </c>
      <c r="K58" s="97" t="s">
        <v>127</v>
      </c>
      <c r="L58" s="98" t="s">
        <v>74</v>
      </c>
      <c r="M58" s="99">
        <v>2</v>
      </c>
    </row>
    <row r="59" spans="1:13" ht="37.5" x14ac:dyDescent="0.2">
      <c r="A59" s="94">
        <v>53</v>
      </c>
      <c r="B59" s="95" t="s">
        <v>122</v>
      </c>
      <c r="C59" s="101" t="s">
        <v>109</v>
      </c>
      <c r="D59" s="95" t="s">
        <v>61</v>
      </c>
      <c r="E59" s="124" t="s">
        <v>152</v>
      </c>
      <c r="F59" s="116" t="s">
        <v>164</v>
      </c>
      <c r="G59" s="95" t="s">
        <v>162</v>
      </c>
      <c r="H59" s="94" t="s">
        <v>131</v>
      </c>
      <c r="I59" s="96">
        <v>243658</v>
      </c>
      <c r="J59" s="103">
        <v>6.25E-2</v>
      </c>
      <c r="K59" s="97" t="s">
        <v>127</v>
      </c>
      <c r="L59" s="98" t="s">
        <v>74</v>
      </c>
      <c r="M59" s="99">
        <v>2</v>
      </c>
    </row>
    <row r="60" spans="1:13" ht="39" x14ac:dyDescent="0.2">
      <c r="A60" s="94">
        <v>54</v>
      </c>
      <c r="B60" s="95" t="s">
        <v>122</v>
      </c>
      <c r="C60" s="101" t="s">
        <v>109</v>
      </c>
      <c r="D60" s="95" t="s">
        <v>61</v>
      </c>
      <c r="E60" s="125" t="s">
        <v>135</v>
      </c>
      <c r="F60" s="116" t="s">
        <v>164</v>
      </c>
      <c r="G60" s="95" t="s">
        <v>162</v>
      </c>
      <c r="H60" s="94" t="s">
        <v>131</v>
      </c>
      <c r="I60" s="96">
        <v>243671</v>
      </c>
      <c r="J60" s="103">
        <v>4.1666666666666664E-2</v>
      </c>
      <c r="K60" s="97" t="s">
        <v>127</v>
      </c>
      <c r="L60" s="98" t="s">
        <v>74</v>
      </c>
      <c r="M60" s="99">
        <v>2</v>
      </c>
    </row>
    <row r="61" spans="1:13" ht="43.5" x14ac:dyDescent="0.2">
      <c r="A61" s="94">
        <v>55</v>
      </c>
      <c r="B61" s="95" t="s">
        <v>93</v>
      </c>
      <c r="C61" s="95" t="s">
        <v>94</v>
      </c>
      <c r="D61" s="95" t="s">
        <v>51</v>
      </c>
      <c r="E61" s="124" t="s">
        <v>135</v>
      </c>
      <c r="F61" s="116" t="s">
        <v>164</v>
      </c>
      <c r="G61" s="95" t="s">
        <v>162</v>
      </c>
      <c r="H61" s="94" t="s">
        <v>131</v>
      </c>
      <c r="I61" s="96">
        <v>243810</v>
      </c>
      <c r="J61" s="103">
        <v>4.1666666666666664E-2</v>
      </c>
      <c r="K61" s="97" t="s">
        <v>127</v>
      </c>
      <c r="L61" s="98" t="s">
        <v>74</v>
      </c>
      <c r="M61" s="99">
        <v>2</v>
      </c>
    </row>
    <row r="62" spans="1:13" ht="43.5" x14ac:dyDescent="0.2">
      <c r="A62" s="94">
        <v>56</v>
      </c>
      <c r="B62" s="95" t="s">
        <v>93</v>
      </c>
      <c r="C62" s="95" t="s">
        <v>94</v>
      </c>
      <c r="D62" s="95" t="s">
        <v>51</v>
      </c>
      <c r="E62" s="125" t="s">
        <v>155</v>
      </c>
      <c r="F62" s="116" t="s">
        <v>164</v>
      </c>
      <c r="G62" s="95" t="s">
        <v>162</v>
      </c>
      <c r="H62" s="94" t="s">
        <v>131</v>
      </c>
      <c r="I62" s="96">
        <v>243665</v>
      </c>
      <c r="J62" s="103">
        <v>6.25E-2</v>
      </c>
      <c r="K62" s="97" t="s">
        <v>127</v>
      </c>
      <c r="L62" s="98" t="s">
        <v>74</v>
      </c>
      <c r="M62" s="99">
        <v>2</v>
      </c>
    </row>
    <row r="63" spans="1:13" ht="43.5" x14ac:dyDescent="0.2">
      <c r="A63" s="94">
        <v>57</v>
      </c>
      <c r="B63" s="95" t="s">
        <v>95</v>
      </c>
      <c r="C63" s="95" t="s">
        <v>96</v>
      </c>
      <c r="D63" s="95" t="s">
        <v>51</v>
      </c>
      <c r="E63" s="124" t="s">
        <v>156</v>
      </c>
      <c r="F63" s="116" t="s">
        <v>164</v>
      </c>
      <c r="G63" s="95" t="s">
        <v>163</v>
      </c>
      <c r="H63" s="94" t="s">
        <v>157</v>
      </c>
      <c r="I63" s="96">
        <v>243590</v>
      </c>
      <c r="J63" s="103">
        <v>0.25</v>
      </c>
      <c r="K63" s="97" t="s">
        <v>127</v>
      </c>
      <c r="L63" s="98" t="s">
        <v>74</v>
      </c>
      <c r="M63" s="99">
        <v>2</v>
      </c>
    </row>
    <row r="64" spans="1:13" ht="43.5" x14ac:dyDescent="0.2">
      <c r="A64" s="94">
        <v>58</v>
      </c>
      <c r="B64" s="95" t="s">
        <v>95</v>
      </c>
      <c r="C64" s="95" t="s">
        <v>96</v>
      </c>
      <c r="D64" s="95" t="s">
        <v>51</v>
      </c>
      <c r="E64" s="125" t="s">
        <v>158</v>
      </c>
      <c r="F64" s="116" t="s">
        <v>164</v>
      </c>
      <c r="G64" s="95" t="s">
        <v>162</v>
      </c>
      <c r="H64" s="94" t="s">
        <v>132</v>
      </c>
      <c r="I64" s="96">
        <v>243637</v>
      </c>
      <c r="J64" s="103">
        <v>0.16666666666666666</v>
      </c>
      <c r="K64" s="97" t="s">
        <v>127</v>
      </c>
      <c r="L64" s="98" t="s">
        <v>74</v>
      </c>
      <c r="M64" s="99">
        <v>2</v>
      </c>
    </row>
    <row r="65" spans="1:13" ht="43.5" x14ac:dyDescent="0.2">
      <c r="A65" s="94">
        <v>59</v>
      </c>
      <c r="B65" s="95" t="s">
        <v>117</v>
      </c>
      <c r="C65" s="95" t="s">
        <v>96</v>
      </c>
      <c r="D65" s="95" t="s">
        <v>51</v>
      </c>
      <c r="E65" s="124" t="s">
        <v>159</v>
      </c>
      <c r="F65" s="116" t="s">
        <v>164</v>
      </c>
      <c r="G65" s="95" t="s">
        <v>162</v>
      </c>
      <c r="H65" s="94" t="s">
        <v>132</v>
      </c>
      <c r="I65" s="96">
        <v>243633</v>
      </c>
      <c r="J65" s="103">
        <v>0.125</v>
      </c>
      <c r="K65" s="97" t="s">
        <v>127</v>
      </c>
      <c r="L65" s="98" t="s">
        <v>74</v>
      </c>
      <c r="M65" s="99">
        <v>2</v>
      </c>
    </row>
    <row r="66" spans="1:13" ht="43.5" x14ac:dyDescent="0.2">
      <c r="A66" s="94">
        <v>60</v>
      </c>
      <c r="B66" s="95" t="s">
        <v>117</v>
      </c>
      <c r="C66" s="95" t="s">
        <v>96</v>
      </c>
      <c r="D66" s="95" t="s">
        <v>51</v>
      </c>
      <c r="E66" s="125" t="s">
        <v>160</v>
      </c>
      <c r="F66" s="116" t="s">
        <v>164</v>
      </c>
      <c r="G66" s="95" t="s">
        <v>162</v>
      </c>
      <c r="H66" s="94" t="s">
        <v>132</v>
      </c>
      <c r="I66" s="96">
        <v>243633</v>
      </c>
      <c r="J66" s="103">
        <v>4.1666666666666664E-2</v>
      </c>
      <c r="K66" s="97" t="s">
        <v>127</v>
      </c>
      <c r="L66" s="98" t="s">
        <v>74</v>
      </c>
      <c r="M66" s="99">
        <v>2</v>
      </c>
    </row>
    <row r="67" spans="1:13" ht="39" x14ac:dyDescent="0.2">
      <c r="A67" s="94">
        <v>61</v>
      </c>
      <c r="B67" s="95" t="s">
        <v>72</v>
      </c>
      <c r="C67" s="95" t="s">
        <v>97</v>
      </c>
      <c r="D67" s="95" t="s">
        <v>51</v>
      </c>
      <c r="E67" s="124" t="s">
        <v>155</v>
      </c>
      <c r="F67" s="116" t="s">
        <v>164</v>
      </c>
      <c r="G67" s="95" t="s">
        <v>162</v>
      </c>
      <c r="H67" s="94" t="s">
        <v>131</v>
      </c>
      <c r="I67" s="96">
        <v>243650</v>
      </c>
      <c r="J67" s="103">
        <v>6.25E-2</v>
      </c>
      <c r="K67" s="97" t="s">
        <v>127</v>
      </c>
      <c r="L67" s="98" t="s">
        <v>74</v>
      </c>
      <c r="M67" s="99">
        <v>2</v>
      </c>
    </row>
    <row r="68" spans="1:13" ht="39" x14ac:dyDescent="0.2">
      <c r="A68" s="94">
        <v>62</v>
      </c>
      <c r="B68" s="95" t="s">
        <v>72</v>
      </c>
      <c r="C68" s="95" t="s">
        <v>97</v>
      </c>
      <c r="D68" s="95" t="s">
        <v>51</v>
      </c>
      <c r="E68" s="125" t="s">
        <v>135</v>
      </c>
      <c r="F68" s="116" t="s">
        <v>164</v>
      </c>
      <c r="G68" s="95" t="s">
        <v>162</v>
      </c>
      <c r="H68" s="94" t="s">
        <v>131</v>
      </c>
      <c r="I68" s="96">
        <v>243650</v>
      </c>
      <c r="J68" s="103">
        <v>4.1666666666666664E-2</v>
      </c>
      <c r="K68" s="97" t="s">
        <v>127</v>
      </c>
      <c r="L68" s="98" t="s">
        <v>74</v>
      </c>
      <c r="M68" s="99">
        <v>2</v>
      </c>
    </row>
    <row r="69" spans="1:13" ht="43.5" x14ac:dyDescent="0.2">
      <c r="A69" s="94">
        <v>63</v>
      </c>
      <c r="B69" s="95" t="s">
        <v>114</v>
      </c>
      <c r="C69" s="95" t="s">
        <v>71</v>
      </c>
      <c r="D69" s="95" t="s">
        <v>61</v>
      </c>
      <c r="E69" s="124" t="s">
        <v>146</v>
      </c>
      <c r="F69" s="116" t="s">
        <v>164</v>
      </c>
      <c r="G69" s="95" t="s">
        <v>162</v>
      </c>
      <c r="H69" s="94" t="s">
        <v>132</v>
      </c>
      <c r="I69" s="96">
        <v>243640</v>
      </c>
      <c r="J69" s="103">
        <v>0.125</v>
      </c>
      <c r="K69" s="97" t="s">
        <v>127</v>
      </c>
      <c r="L69" s="98" t="s">
        <v>74</v>
      </c>
      <c r="M69" s="99">
        <v>2</v>
      </c>
    </row>
    <row r="70" spans="1:13" ht="43.5" x14ac:dyDescent="0.2">
      <c r="A70" s="94">
        <v>64</v>
      </c>
      <c r="B70" s="95" t="s">
        <v>114</v>
      </c>
      <c r="C70" s="95" t="s">
        <v>71</v>
      </c>
      <c r="D70" s="95" t="s">
        <v>61</v>
      </c>
      <c r="E70" s="125" t="s">
        <v>147</v>
      </c>
      <c r="F70" s="116" t="s">
        <v>164</v>
      </c>
      <c r="G70" s="95" t="s">
        <v>162</v>
      </c>
      <c r="H70" s="94" t="s">
        <v>132</v>
      </c>
      <c r="I70" s="96">
        <v>243648</v>
      </c>
      <c r="J70" s="103">
        <v>0.125</v>
      </c>
      <c r="K70" s="97" t="s">
        <v>127</v>
      </c>
      <c r="L70" s="98" t="s">
        <v>74</v>
      </c>
      <c r="M70" s="99">
        <v>2</v>
      </c>
    </row>
    <row r="71" spans="1:13" ht="37.5" x14ac:dyDescent="0.2">
      <c r="A71" s="94">
        <v>65</v>
      </c>
      <c r="B71" s="95" t="s">
        <v>115</v>
      </c>
      <c r="C71" s="95" t="s">
        <v>105</v>
      </c>
      <c r="D71" s="95" t="s">
        <v>61</v>
      </c>
      <c r="E71" s="124" t="s">
        <v>151</v>
      </c>
      <c r="F71" s="116" t="s">
        <v>164</v>
      </c>
      <c r="G71" s="95" t="s">
        <v>162</v>
      </c>
      <c r="H71" s="94" t="s">
        <v>132</v>
      </c>
      <c r="I71" s="96">
        <v>24498</v>
      </c>
      <c r="J71" s="103">
        <v>0.125</v>
      </c>
      <c r="K71" s="97" t="s">
        <v>127</v>
      </c>
      <c r="L71" s="98" t="s">
        <v>74</v>
      </c>
      <c r="M71" s="99">
        <v>2</v>
      </c>
    </row>
    <row r="72" spans="1:13" ht="37.5" x14ac:dyDescent="0.2">
      <c r="A72" s="94">
        <v>66</v>
      </c>
      <c r="B72" s="95" t="s">
        <v>115</v>
      </c>
      <c r="C72" s="95" t="s">
        <v>105</v>
      </c>
      <c r="D72" s="95" t="s">
        <v>61</v>
      </c>
      <c r="E72" s="125" t="s">
        <v>161</v>
      </c>
      <c r="F72" s="116" t="s">
        <v>164</v>
      </c>
      <c r="G72" s="95" t="s">
        <v>162</v>
      </c>
      <c r="H72" s="94" t="s">
        <v>132</v>
      </c>
      <c r="I72" s="96">
        <v>24495</v>
      </c>
      <c r="J72" s="103">
        <v>0.16666666666666666</v>
      </c>
      <c r="K72" s="97" t="s">
        <v>127</v>
      </c>
      <c r="L72" s="98" t="s">
        <v>74</v>
      </c>
      <c r="M72" s="99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850:D1348" xr:uid="{00000000-0002-0000-0000-000000000000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00000000-0002-0000-0000-000001000000}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0000000-0002-0000-0000-000002000000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0000000-0002-0000-0000-000003000000}">
      <formula1>2562</formula1>
      <formula2>2600</formula2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849" xr:uid="{00000000-0002-0000-0000-000004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849" xr:uid="{00000000-0002-0000-0000-000005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849" xr:uid="{00000000-0002-0000-0000-000006000000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849" xr:uid="{00000000-0002-0000-0000-000007000000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849" xr:uid="{00000000-0002-0000-0000-000008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849" xr:uid="{00000000-0002-0000-0000-000009000000}">
      <formula1>"1, 2"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855" xr:uid="{00000000-0002-0000-0000-00000A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0.19685039370078741" right="0.19685039370078741" top="0.59055118110236227" bottom="0.39370078740157483" header="0.11811023622047245" footer="7.874015748031496E-2"/>
  <pageSetup paperSize="9" scale="83" fitToHeight="0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showGridLines="0" view="pageBreakPreview" zoomScaleNormal="100" zoomScaleSheetLayoutView="100" zoomScalePageLayoutView="120" workbookViewId="0">
      <selection activeCell="T6" sqref="T6"/>
    </sheetView>
  </sheetViews>
  <sheetFormatPr defaultRowHeight="21.75" x14ac:dyDescent="0.2"/>
  <cols>
    <col min="1" max="1" width="3.125" style="17" customWidth="1"/>
    <col min="2" max="2" width="19.125" style="17" customWidth="1"/>
    <col min="3" max="3" width="10.5" style="17" customWidth="1"/>
    <col min="4" max="4" width="8.25" style="17" customWidth="1"/>
    <col min="5" max="5" width="28.5" style="17" customWidth="1"/>
    <col min="6" max="6" width="8.75" style="17" customWidth="1"/>
    <col min="7" max="7" width="1.5" style="17" customWidth="1"/>
    <col min="8" max="8" width="12.25" style="17" customWidth="1"/>
    <col min="9" max="9" width="9.75" style="17" customWidth="1"/>
    <col min="10" max="10" width="7.375" style="25" customWidth="1"/>
    <col min="11" max="11" width="8.375" style="17" customWidth="1"/>
    <col min="12" max="12" width="9.25" style="17" customWidth="1"/>
    <col min="13" max="13" width="7" style="17" customWidth="1"/>
    <col min="14" max="14" width="0.875" style="17" customWidth="1"/>
    <col min="15" max="15" width="5.125" style="21" customWidth="1"/>
    <col min="16" max="16384" width="9" style="17"/>
  </cols>
  <sheetData>
    <row r="1" spans="1:17" s="10" customFormat="1" ht="36.75" customHeight="1" x14ac:dyDescent="0.65">
      <c r="A1" s="141" t="s">
        <v>66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47"/>
      <c r="O1" s="19"/>
      <c r="P1" s="8"/>
      <c r="Q1" s="9"/>
    </row>
    <row r="2" spans="1:17" s="10" customFormat="1" ht="24.75" customHeight="1" x14ac:dyDescent="0.4">
      <c r="A2" s="5"/>
      <c r="B2" s="3"/>
      <c r="C2" s="27" t="s">
        <v>7</v>
      </c>
      <c r="D2" s="148" t="str">
        <f>เก็บข้อมูลHRD!C2</f>
        <v>สำนักงานปศุสัตว์เขต 8</v>
      </c>
      <c r="E2" s="148"/>
      <c r="F2" s="148"/>
      <c r="G2" s="148"/>
      <c r="H2" s="148"/>
      <c r="I2" s="148"/>
      <c r="J2" s="149" t="s">
        <v>68</v>
      </c>
      <c r="K2" s="149"/>
      <c r="L2" s="148" t="str">
        <f>เก็บข้อมูลHRD!J4</f>
        <v>จีรพรรณ ทองแท่น</v>
      </c>
      <c r="M2" s="148"/>
      <c r="N2" s="48"/>
      <c r="O2" s="18"/>
    </row>
    <row r="3" spans="1:17" s="10" customFormat="1" ht="4.5" customHeight="1" x14ac:dyDescent="0.4">
      <c r="A3" s="5"/>
      <c r="B3" s="3"/>
      <c r="C3" s="3"/>
      <c r="D3" s="3"/>
      <c r="E3" s="1"/>
      <c r="F3" s="1"/>
      <c r="G3" s="1"/>
      <c r="H3" s="1"/>
      <c r="I3" s="1"/>
      <c r="J3" s="1"/>
      <c r="K3" s="11"/>
      <c r="L3" s="14"/>
      <c r="M3" s="14"/>
      <c r="N3" s="14"/>
      <c r="O3" s="18"/>
    </row>
    <row r="4" spans="1:17" s="10" customFormat="1" ht="25.5" customHeight="1" x14ac:dyDescent="0.4">
      <c r="A4" s="6"/>
      <c r="B4" s="143" t="s">
        <v>46</v>
      </c>
      <c r="C4" s="144"/>
      <c r="D4" s="64">
        <f>เก็บข้อมูลHRD!D4</f>
        <v>19</v>
      </c>
      <c r="E4" s="28" t="s">
        <v>53</v>
      </c>
      <c r="F4" s="64">
        <f>เก็บข้อมูลHRD!F4</f>
        <v>13</v>
      </c>
      <c r="G4" s="29"/>
      <c r="H4" s="30" t="s">
        <v>47</v>
      </c>
      <c r="I4" s="145">
        <f>เก็บข้อมูลHRD!H4</f>
        <v>2567</v>
      </c>
      <c r="J4" s="146"/>
      <c r="K4" s="147" t="s">
        <v>45</v>
      </c>
      <c r="L4" s="147"/>
      <c r="M4" s="31">
        <f>เก็บข้อมูลHRD!L4:M4</f>
        <v>45531</v>
      </c>
      <c r="N4" s="49"/>
      <c r="O4" s="20"/>
    </row>
    <row r="5" spans="1:17" s="23" customFormat="1" ht="5.25" customHeight="1" x14ac:dyDescent="0.2">
      <c r="A5" s="7"/>
      <c r="B5" s="140"/>
      <c r="C5" s="140"/>
      <c r="D5" s="26"/>
      <c r="E5" s="26"/>
      <c r="F5" s="2"/>
      <c r="G5" s="2"/>
      <c r="H5" s="4"/>
      <c r="I5" s="12"/>
      <c r="J5" s="4"/>
      <c r="K5" s="13"/>
      <c r="L5" s="15"/>
      <c r="M5" s="15"/>
      <c r="N5" s="15"/>
      <c r="O5" s="16"/>
      <c r="P5" s="22"/>
      <c r="Q5" s="22"/>
    </row>
    <row r="6" spans="1:17" s="23" customFormat="1" ht="25.5" customHeight="1" x14ac:dyDescent="0.2">
      <c r="A6" s="159" t="s">
        <v>13</v>
      </c>
      <c r="B6" s="156" t="s">
        <v>34</v>
      </c>
      <c r="C6" s="157"/>
      <c r="D6" s="157"/>
      <c r="E6" s="157"/>
      <c r="F6" s="158"/>
      <c r="G6" s="32"/>
      <c r="H6" s="134" t="s">
        <v>32</v>
      </c>
      <c r="I6" s="134"/>
      <c r="J6" s="134"/>
      <c r="K6" s="133" t="s">
        <v>33</v>
      </c>
      <c r="L6" s="133"/>
      <c r="M6" s="133"/>
      <c r="N6" s="50"/>
      <c r="O6" s="16"/>
      <c r="P6" s="22"/>
      <c r="Q6" s="22"/>
    </row>
    <row r="7" spans="1:17" ht="24.95" customHeight="1" x14ac:dyDescent="0.55000000000000004">
      <c r="A7" s="160"/>
      <c r="B7" s="173" t="s">
        <v>51</v>
      </c>
      <c r="C7" s="174"/>
      <c r="D7" s="175"/>
      <c r="E7" s="171" t="s">
        <v>61</v>
      </c>
      <c r="F7" s="171"/>
      <c r="G7" s="35"/>
      <c r="H7" s="138" t="s">
        <v>15</v>
      </c>
      <c r="I7" s="138"/>
      <c r="J7" s="36">
        <f>COUNTIF(เก็บข้อมูลHRD!F7:F1855,"ความรู้/ทักษะเฉพาะทางในสายงาน")</f>
        <v>66</v>
      </c>
      <c r="K7" s="135" t="s">
        <v>48</v>
      </c>
      <c r="L7" s="135"/>
      <c r="M7" s="37">
        <f>COUNTIF(เก็บข้อมูลHRD!G7:G1855,"อบรมกับหน่วยงานนอกกรมฯ")</f>
        <v>0</v>
      </c>
      <c r="N7" s="52"/>
    </row>
    <row r="8" spans="1:17" ht="24.95" customHeight="1" x14ac:dyDescent="0.55000000000000004">
      <c r="A8" s="160"/>
      <c r="B8" s="153" t="s">
        <v>8</v>
      </c>
      <c r="C8" s="153"/>
      <c r="D8" s="33">
        <f t="array" ref="D8">COUNTIFS(เก็บข้อมูลHRD!D7:D1855,"ข้าราชการ",เก็บข้อมูลHRD!M7:M1855,"1")</f>
        <v>0</v>
      </c>
      <c r="E8" s="34" t="s">
        <v>10</v>
      </c>
      <c r="F8" s="33">
        <f t="array" ref="F8">COUNTIFS(เก็บข้อมูลHRD!D7:D1855,"พนักงานราชการ",เก็บข้อมูลHRD!M7:M1855,"1")</f>
        <v>0</v>
      </c>
      <c r="G8" s="35"/>
      <c r="H8" s="138" t="s">
        <v>16</v>
      </c>
      <c r="I8" s="138"/>
      <c r="J8" s="36">
        <f>COUNTIF(เก็บข้อมูลHRD!F7:F1855,"ภาษา")</f>
        <v>0</v>
      </c>
      <c r="K8" s="150" t="s">
        <v>40</v>
      </c>
      <c r="L8" s="150"/>
      <c r="M8" s="37">
        <f>COUNTIF(เก็บข้อมูลHRD!G7:G1855,"อบรมกับหน่วยงานในกรมฯ")</f>
        <v>0</v>
      </c>
      <c r="N8" s="52"/>
      <c r="P8" s="24"/>
    </row>
    <row r="9" spans="1:17" ht="24.95" customHeight="1" x14ac:dyDescent="0.55000000000000004">
      <c r="A9" s="160"/>
      <c r="B9" s="153" t="s">
        <v>9</v>
      </c>
      <c r="C9" s="153"/>
      <c r="D9" s="38">
        <f t="array" ref="D9">SUMPRODUCT(IF(เก็บข้อมูลHRD!D7:D1855="ข้าราชการ",IF(เก็บข้อมูลHRD!B7:B1855&lt;&gt;"",IF(เก็บข้อมูลHRD!M7:M1855=1,1/COUNTIFS(เก็บข้อมูลHRD!B7:B1855,เก็บข้อมูลHRD!B7:B1855,เก็บข้อมูลHRD!D7:D1855,"ข้าราชการ",เก็บข้อมูลHRD!B7:B1855,"&lt;&gt;",เก็บข้อมูลHRD!M7:M1855,"=1")))))</f>
        <v>0</v>
      </c>
      <c r="E9" s="34" t="s">
        <v>11</v>
      </c>
      <c r="F9" s="33">
        <f t="array" ref="F9">SUMPRODUCT(IF(เก็บข้อมูลHRD!D7:D1855="พนักงานราชการ",IF(เก็บข้อมูลHRD!B7:B1855&lt;&gt;"",IF(เก็บข้อมูลHRD!M7:M1855=1,1/COUNTIFS(เก็บข้อมูลHRD!B7:B1855,เก็บข้อมูลHRD!B7:B1855,เก็บข้อมูลHRD!D7:D1855,"พนักงานราชการ",เก็บข้อมูลHRD!B7:B1855,"&lt;&gt;",เก็บข้อมูลHRD!M7:M1855,"=1")))))</f>
        <v>0</v>
      </c>
      <c r="G9" s="40"/>
      <c r="H9" s="138" t="s">
        <v>17</v>
      </c>
      <c r="I9" s="138"/>
      <c r="J9" s="36">
        <f>COUNTIF(เก็บข้อมูลHRD!F7:F1855,"ภาวะผู้นำ/คุณธรรม/จริยธรรม")</f>
        <v>0</v>
      </c>
      <c r="K9" s="135" t="s">
        <v>49</v>
      </c>
      <c r="L9" s="135"/>
      <c r="M9" s="37">
        <f>COUNTIF(เก็บข้อมูลHRD!G7:G1855,"e-Learning")</f>
        <v>65</v>
      </c>
      <c r="N9" s="52"/>
    </row>
    <row r="10" spans="1:17" ht="24.95" customHeight="1" x14ac:dyDescent="0.55000000000000004">
      <c r="A10" s="161"/>
      <c r="B10" s="153" t="s">
        <v>69</v>
      </c>
      <c r="C10" s="153"/>
      <c r="D10" s="39">
        <f t="array" ref="D10">D9/D4*100</f>
        <v>0</v>
      </c>
      <c r="E10" s="34" t="s">
        <v>70</v>
      </c>
      <c r="F10" s="39">
        <f t="array" ref="F10">F9/F4*100</f>
        <v>0</v>
      </c>
      <c r="G10" s="41"/>
      <c r="H10" s="138" t="s">
        <v>18</v>
      </c>
      <c r="I10" s="138"/>
      <c r="J10" s="36">
        <f t="array" ref="J10">COUNTIF(เก็บข้อมูลHRD!F7:F855,"จิตอาสา/บริการ")</f>
        <v>0</v>
      </c>
      <c r="K10" s="135" t="s">
        <v>23</v>
      </c>
      <c r="L10" s="135"/>
      <c r="M10" s="37">
        <f>COUNTIF(เก็บข้อมูลHRD!G7:G1855,"ชุมชนนักปฏิบัติ(CoP)")</f>
        <v>0</v>
      </c>
      <c r="N10" s="52"/>
    </row>
    <row r="11" spans="1:17" ht="24.95" customHeight="1" x14ac:dyDescent="0.55000000000000004">
      <c r="A11" s="168" t="s">
        <v>14</v>
      </c>
      <c r="B11" s="165" t="s">
        <v>35</v>
      </c>
      <c r="C11" s="166"/>
      <c r="D11" s="166"/>
      <c r="E11" s="166"/>
      <c r="F11" s="167"/>
      <c r="G11" s="35"/>
      <c r="H11" s="138" t="s">
        <v>19</v>
      </c>
      <c r="I11" s="138"/>
      <c r="J11" s="36">
        <f>COUNTIF(เก็บข้อมูลHRD!F7:F1855,"ความรับผิดชอบ/ซื่อสัตย์สุจริต")</f>
        <v>0</v>
      </c>
      <c r="K11" s="135" t="s">
        <v>26</v>
      </c>
      <c r="L11" s="135"/>
      <c r="M11" s="37">
        <f>COUNTIF(เก็บข้อมูลHRD!G7:G1855,"สอนงาน")</f>
        <v>0</v>
      </c>
      <c r="N11" s="52"/>
    </row>
    <row r="12" spans="1:17" ht="24.95" customHeight="1" x14ac:dyDescent="0.55000000000000004">
      <c r="A12" s="169"/>
      <c r="B12" s="162" t="s">
        <v>51</v>
      </c>
      <c r="C12" s="163"/>
      <c r="D12" s="164"/>
      <c r="E12" s="172" t="s">
        <v>61</v>
      </c>
      <c r="F12" s="172"/>
      <c r="G12" s="35"/>
      <c r="H12" s="138" t="s">
        <v>20</v>
      </c>
      <c r="I12" s="138"/>
      <c r="J12" s="36">
        <f>COUNTIF(เก็บข้อมูลHRD!F7:F1855,"ทำงานเป็นทีม")</f>
        <v>0</v>
      </c>
      <c r="K12" s="135" t="s">
        <v>27</v>
      </c>
      <c r="L12" s="135"/>
      <c r="M12" s="37">
        <f>COUNTIF(เก็บข้อมูลHRD!G7:G1855,"มอบหมายงาน")</f>
        <v>0</v>
      </c>
      <c r="N12" s="52"/>
    </row>
    <row r="13" spans="1:17" ht="24.95" customHeight="1" x14ac:dyDescent="0.55000000000000004">
      <c r="A13" s="169"/>
      <c r="B13" s="137" t="s">
        <v>8</v>
      </c>
      <c r="C13" s="137"/>
      <c r="D13" s="33">
        <f t="array" ref="D13">COUNTIFS(เก็บข้อมูลHRD!D7:D1855,"ข้าราชการ",เก็บข้อมูลHRD!M7:M1855,"2")</f>
        <v>38</v>
      </c>
      <c r="E13" s="34" t="s">
        <v>10</v>
      </c>
      <c r="F13" s="33">
        <f t="array" ref="F13">COUNTIFS(เก็บข้อมูลHRD!D7:D1855,"พนักงานราชการ",เก็บข้อมูลHRD!M7:M1855,"2")</f>
        <v>28</v>
      </c>
      <c r="G13" s="40"/>
      <c r="H13" s="138" t="s">
        <v>24</v>
      </c>
      <c r="I13" s="138"/>
      <c r="J13" s="36">
        <f>COUNTIF(เก็บข้อมูลHRD!F7:F1855,"คิดค้น/ใช้นวัตกรรมใหม่ๆ")</f>
        <v>0</v>
      </c>
      <c r="K13" s="135" t="s">
        <v>28</v>
      </c>
      <c r="L13" s="135"/>
      <c r="M13" s="37">
        <f>COUNTIF(เก็บข้อมูลHRD!G7:G1855,"ดูงานนอกสถานที่")</f>
        <v>0</v>
      </c>
      <c r="N13" s="52"/>
      <c r="Q13" s="17" t="s">
        <v>56</v>
      </c>
    </row>
    <row r="14" spans="1:17" ht="24.95" customHeight="1" x14ac:dyDescent="0.55000000000000004">
      <c r="A14" s="169"/>
      <c r="B14" s="137" t="s">
        <v>9</v>
      </c>
      <c r="C14" s="137"/>
      <c r="D14" s="33">
        <f t="array" ref="D14">SUMPRODUCT(IF(เก็บข้อมูลHRD!D7:D1855="ข้าราชการ",IF(เก็บข้อมูลHRD!B7:B1855&lt;&gt;"",IF(เก็บข้อมูลHRD!M7:M1855=2,1/COUNTIFS(เก็บข้อมูลHRD!B7:B1855,เก็บข้อมูลHRD!B7:B1855,เก็บข้อมูลHRD!D7:D1855,"ข้าราชการ",เก็บข้อมูลHRD!B7:B1855,"&lt;&gt;",เก็บข้อมูลHRD!M7:M1855,"=2")))))</f>
        <v>19</v>
      </c>
      <c r="E14" s="34" t="s">
        <v>11</v>
      </c>
      <c r="F14" s="33">
        <f t="array" ref="F14">SUMPRODUCT(IF(เก็บข้อมูลHRD!D7:D1855="พนักงานราชการ",IF(เก็บข้อมูลHRD!B7:B1855&lt;&gt;"",IF(เก็บข้อมูลHRD!M7:M1855=2,1/COUNTIFS(เก็บข้อมูลHRD!B7:B1855,เก็บข้อมูลHRD!B7:B1855,เก็บข้อมูลHRD!D7:D1855,"พนักงานราชการ",เก็บข้อมูลHRD!B7:B1855,"&lt;&gt;",เก็บข้อมูลHRD!M7:M1855,"=2")))))</f>
        <v>14</v>
      </c>
      <c r="G14" s="41"/>
      <c r="H14" s="138" t="s">
        <v>25</v>
      </c>
      <c r="I14" s="138"/>
      <c r="J14" s="36">
        <f>COUNTIF(เก็บข้อมูลHRD!F7:F1855,"กฎหมาย/กฎระเบียบฯ")</f>
        <v>0</v>
      </c>
      <c r="K14" s="135" t="s">
        <v>29</v>
      </c>
      <c r="L14" s="135"/>
      <c r="M14" s="37">
        <f>COUNTIF(เก็บข้อมูลHRD!G7:G1855,"หมุนเวียนงาน")</f>
        <v>0</v>
      </c>
      <c r="N14" s="52"/>
    </row>
    <row r="15" spans="1:17" ht="24.95" customHeight="1" x14ac:dyDescent="0.55000000000000004">
      <c r="A15" s="170"/>
      <c r="B15" s="137" t="s">
        <v>69</v>
      </c>
      <c r="C15" s="137"/>
      <c r="D15" s="39">
        <f>D14/D4*100</f>
        <v>100</v>
      </c>
      <c r="E15" s="34" t="s">
        <v>70</v>
      </c>
      <c r="F15" s="39">
        <f>F14/F4*100</f>
        <v>107.69230769230769</v>
      </c>
      <c r="G15" s="35"/>
      <c r="H15" s="138" t="s">
        <v>21</v>
      </c>
      <c r="I15" s="138"/>
      <c r="J15" s="36">
        <f>COUNTIF(เก็บข้อมูลHRD!F7:F1855,"การใช้เทคโนโลยี")</f>
        <v>0</v>
      </c>
      <c r="K15" s="135" t="s">
        <v>30</v>
      </c>
      <c r="L15" s="135"/>
      <c r="M15" s="37">
        <f>COUNTIF(เก็บข้อมูลHRD!G7:G1855,"เรียนรู้ด้วยตนเอง")</f>
        <v>0</v>
      </c>
      <c r="N15" s="52"/>
    </row>
    <row r="16" spans="1:17" ht="24.95" customHeight="1" x14ac:dyDescent="0.55000000000000004">
      <c r="A16" s="180" t="s">
        <v>12</v>
      </c>
      <c r="B16" s="154" t="s">
        <v>36</v>
      </c>
      <c r="C16" s="154"/>
      <c r="D16" s="154"/>
      <c r="E16" s="154"/>
      <c r="F16" s="155"/>
      <c r="G16" s="35"/>
      <c r="H16" s="138" t="s">
        <v>22</v>
      </c>
      <c r="I16" s="138"/>
      <c r="J16" s="36">
        <f>COUNTIF(เก็บข้อมูลHRD!F7:F1855,"ทักษะการคิด")</f>
        <v>0</v>
      </c>
      <c r="K16" s="135" t="s">
        <v>31</v>
      </c>
      <c r="L16" s="135"/>
      <c r="M16" s="37">
        <f>COUNTIF(เก็บข้อมูลHRD!G7:G1855,"อื่นๆ")</f>
        <v>1</v>
      </c>
      <c r="N16" s="52"/>
    </row>
    <row r="17" spans="1:18" ht="23.25" customHeight="1" x14ac:dyDescent="0.2">
      <c r="A17" s="180"/>
      <c r="B17" s="154" t="s">
        <v>51</v>
      </c>
      <c r="C17" s="154"/>
      <c r="D17" s="155"/>
      <c r="E17" s="181" t="s">
        <v>61</v>
      </c>
      <c r="F17" s="181"/>
      <c r="G17" s="40"/>
      <c r="H17" s="136" t="s">
        <v>52</v>
      </c>
      <c r="I17" s="136"/>
      <c r="J17" s="59">
        <f>SUM(J7:J16)</f>
        <v>66</v>
      </c>
      <c r="K17" s="136" t="s">
        <v>52</v>
      </c>
      <c r="L17" s="136"/>
      <c r="M17" s="60">
        <f>SUM(M7:M16)</f>
        <v>66</v>
      </c>
      <c r="N17" s="52"/>
    </row>
    <row r="18" spans="1:18" ht="24.95" customHeight="1" x14ac:dyDescent="0.5">
      <c r="A18" s="180"/>
      <c r="B18" s="139" t="s">
        <v>8</v>
      </c>
      <c r="C18" s="137"/>
      <c r="D18" s="33">
        <f>COUNTIF(เก็บข้อมูลHRD!D7:D1855,"ข้าราชการ")</f>
        <v>38</v>
      </c>
      <c r="E18" s="34" t="s">
        <v>10</v>
      </c>
      <c r="F18" s="33">
        <f t="array" ref="F18">COUNTIF(เก็บข้อมูลHRD!D7:D1855,"พนักงานราชการ")</f>
        <v>28</v>
      </c>
      <c r="G18" s="41"/>
      <c r="H18" s="177" t="s">
        <v>62</v>
      </c>
      <c r="I18" s="178"/>
      <c r="J18" s="178"/>
      <c r="K18" s="178"/>
      <c r="L18" s="178"/>
      <c r="M18" s="178"/>
      <c r="N18" s="41"/>
    </row>
    <row r="19" spans="1:18" ht="28.5" customHeight="1" x14ac:dyDescent="0.2">
      <c r="A19" s="180"/>
      <c r="B19" s="139" t="s">
        <v>9</v>
      </c>
      <c r="C19" s="137"/>
      <c r="D19" s="33">
        <f t="array" ref="D19">SUMPRODUCT(IF(เก็บข้อมูลHRD!D7:D1855="ข้าราชการ",IF(เก็บข้อมูลHRD!B7:B1855&lt;&gt;"",1/COUNTIFS(เก็บข้อมูลHRD!B7:B1855,เก็บข้อมูลHRD!B7:B1855,เก็บข้อมูลHRD!D7:D1855,"ข้าราชการ",เก็บข้อมูลHRD!B7:B1855,"&lt;&gt;"))))</f>
        <v>19</v>
      </c>
      <c r="E19" s="34" t="s">
        <v>11</v>
      </c>
      <c r="F19" s="33">
        <f t="array" ref="F19">SUMPRODUCT(IF(เก็บข้อมูลHRD!D7:D1855="พนักงานราชการ",IF(เก็บข้อมูลHRD!B7:B1855&lt;&gt;"",1/COUNTIFS(เก็บข้อมูลHRD!B7:B1855,เก็บข้อมูลHRD!B7:B1855,เก็บข้อมูลHRD!D7:D1855,"พนักงานราชการ",เก็บข้อมูลHRD!B7:B1855,"&lt;&gt;"))))</f>
        <v>14</v>
      </c>
      <c r="G19" s="40"/>
      <c r="H19" s="179"/>
      <c r="I19" s="179"/>
      <c r="J19" s="179"/>
      <c r="K19" s="179"/>
      <c r="L19" s="179"/>
      <c r="M19" s="179"/>
      <c r="N19" s="51"/>
    </row>
    <row r="20" spans="1:18" ht="24.95" customHeight="1" x14ac:dyDescent="0.5">
      <c r="A20" s="180"/>
      <c r="B20" s="139" t="s">
        <v>69</v>
      </c>
      <c r="C20" s="137"/>
      <c r="D20" s="39">
        <f>D19/D4*100</f>
        <v>100</v>
      </c>
      <c r="E20" s="34" t="s">
        <v>70</v>
      </c>
      <c r="F20" s="39">
        <f>F19/F4*100</f>
        <v>107.69230769230769</v>
      </c>
      <c r="G20" s="41"/>
      <c r="H20" s="179"/>
      <c r="I20" s="179"/>
      <c r="J20" s="179"/>
      <c r="K20" s="179"/>
      <c r="L20" s="179"/>
      <c r="M20" s="179"/>
      <c r="N20" s="46"/>
    </row>
    <row r="21" spans="1:18" ht="25.5" customHeight="1" x14ac:dyDescent="0.2">
      <c r="A21" s="180"/>
      <c r="B21" s="151" t="s">
        <v>39</v>
      </c>
      <c r="C21" s="151"/>
      <c r="D21" s="151"/>
      <c r="E21" s="151"/>
      <c r="F21" s="152"/>
      <c r="G21" s="65"/>
      <c r="H21" s="179"/>
      <c r="I21" s="179"/>
      <c r="J21" s="179"/>
      <c r="K21" s="179"/>
      <c r="L21" s="179"/>
      <c r="M21" s="179"/>
      <c r="N21" s="46"/>
      <c r="R21" s="17" t="s">
        <v>56</v>
      </c>
    </row>
    <row r="22" spans="1:18" ht="24" customHeight="1" x14ac:dyDescent="0.2">
      <c r="A22" s="180"/>
      <c r="B22" s="182" t="s">
        <v>38</v>
      </c>
      <c r="C22" s="183"/>
      <c r="D22" s="42">
        <f t="array" ref="D22">SUMPRODUCT(IF(เก็บข้อมูลHRD!L7:L1855="มี",IF(เก็บข้อมูลHRD!B7:B1855&lt;&gt;"",1/COUNTIFS(เก็บข้อมูลHRD!B7:B1855,เก็บข้อมูลHRD!B7:B1855,เก็บข้อมูลHRD!L7:L1855,"มี",เก็บข้อมูลHRD!B7:B1855,"&lt;&gt;"))))</f>
        <v>33</v>
      </c>
      <c r="E22" s="34" t="s">
        <v>37</v>
      </c>
      <c r="F22" s="39">
        <f t="array" ref="F22">(D22/SUMPRODUCT((เก็บข้อมูลHRD!B7:B1855&lt;&gt;"")/COUNTIF(เก็บข้อมูลHRD!B7:B1855,เก็บข้อมูลHRD!B7:B1855&amp;"")))*100</f>
        <v>100</v>
      </c>
      <c r="G22" s="46"/>
      <c r="H22" s="179"/>
      <c r="I22" s="179"/>
      <c r="J22" s="179"/>
      <c r="K22" s="179"/>
      <c r="L22" s="179"/>
      <c r="M22" s="179"/>
      <c r="N22" s="46"/>
    </row>
    <row r="23" spans="1:18" ht="24" x14ac:dyDescent="0.2">
      <c r="A23" s="180"/>
      <c r="B23" s="151" t="s">
        <v>41</v>
      </c>
      <c r="C23" s="151"/>
      <c r="D23" s="151"/>
      <c r="E23" s="151"/>
      <c r="F23" s="152"/>
      <c r="G23" s="46"/>
      <c r="H23" s="179"/>
      <c r="I23" s="179"/>
      <c r="J23" s="179"/>
      <c r="K23" s="179"/>
      <c r="L23" s="179"/>
      <c r="M23" s="179"/>
      <c r="N23" s="46"/>
    </row>
    <row r="24" spans="1:18" ht="21.75" customHeight="1" x14ac:dyDescent="0.2">
      <c r="A24" s="180"/>
      <c r="B24" s="182" t="s">
        <v>42</v>
      </c>
      <c r="C24" s="183"/>
      <c r="D24" s="43">
        <f t="array" ref="D24">SUM(เก็บข้อมูลHRD!K7:K1855)</f>
        <v>0</v>
      </c>
      <c r="E24" s="44" t="s">
        <v>57</v>
      </c>
      <c r="F24" s="45" t="e">
        <f t="array" ref="F24">AVERAGEIF(เก็บข้อมูลHRD!K7:K1855,"&lt;&gt;0")</f>
        <v>#DIV/0!</v>
      </c>
      <c r="G24" s="46"/>
      <c r="H24" s="176" t="s">
        <v>58</v>
      </c>
      <c r="I24" s="176"/>
      <c r="J24" s="176"/>
      <c r="K24" s="176"/>
      <c r="L24" s="176"/>
      <c r="M24" s="46"/>
      <c r="N24" s="46"/>
    </row>
    <row r="25" spans="1:18" x14ac:dyDescent="0.2">
      <c r="B25" s="132"/>
      <c r="C25" s="132"/>
      <c r="D25" s="132"/>
      <c r="E25" s="132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37"/>
  <sheetViews>
    <sheetView view="pageBreakPreview" zoomScaleNormal="100" zoomScaleSheetLayoutView="100" workbookViewId="0">
      <selection activeCell="A4" sqref="A4"/>
    </sheetView>
  </sheetViews>
  <sheetFormatPr defaultRowHeight="26.25" x14ac:dyDescent="0.6"/>
  <cols>
    <col min="1" max="1" width="10.375" style="61" customWidth="1"/>
    <col min="2" max="2" width="42" style="62" customWidth="1"/>
    <col min="3" max="3" width="37.625" style="63" customWidth="1"/>
    <col min="4" max="4" width="44.75" style="61" customWidth="1"/>
    <col min="5" max="16384" width="9" style="53"/>
  </cols>
  <sheetData>
    <row r="1" spans="1:4" ht="36" x14ac:dyDescent="0.65">
      <c r="A1" s="185" t="s">
        <v>116</v>
      </c>
      <c r="B1" s="185"/>
      <c r="C1" s="185"/>
      <c r="D1" s="185"/>
    </row>
    <row r="2" spans="1:4" ht="63.75" customHeight="1" x14ac:dyDescent="0.6">
      <c r="A2" s="184" t="s">
        <v>67</v>
      </c>
      <c r="B2" s="184"/>
      <c r="C2" s="184"/>
      <c r="D2" s="184"/>
    </row>
    <row r="3" spans="1:4" ht="153.75" customHeight="1" x14ac:dyDescent="0.6">
      <c r="A3" s="184" t="s">
        <v>64</v>
      </c>
      <c r="B3" s="184"/>
      <c r="C3" s="184"/>
      <c r="D3" s="184"/>
    </row>
    <row r="4" spans="1:4" s="57" customFormat="1" ht="52.5" x14ac:dyDescent="0.2">
      <c r="A4" s="54" t="s">
        <v>55</v>
      </c>
      <c r="B4" s="55" t="s">
        <v>59</v>
      </c>
      <c r="C4" s="56" t="s">
        <v>1</v>
      </c>
      <c r="D4" s="58" t="s">
        <v>60</v>
      </c>
    </row>
    <row r="5" spans="1:4" s="70" customFormat="1" ht="29.25" customHeight="1" x14ac:dyDescent="0.65">
      <c r="A5" s="69">
        <v>1</v>
      </c>
      <c r="B5" s="66" t="s">
        <v>79</v>
      </c>
      <c r="C5" s="67" t="s">
        <v>80</v>
      </c>
      <c r="D5" s="68" t="str">
        <f>IF(COUNTIF(เก็บข้อมูลHRD!$B$7:$B$1855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s="70" customFormat="1" ht="29.25" customHeight="1" x14ac:dyDescent="0.65">
      <c r="A6" s="69">
        <v>2</v>
      </c>
      <c r="B6" s="66" t="s">
        <v>81</v>
      </c>
      <c r="C6" s="67" t="s">
        <v>123</v>
      </c>
      <c r="D6" s="68" t="str">
        <f>IF(COUNTIF(เก็บข้อมูลHRD!$B$7:$B$1855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s="70" customFormat="1" ht="29.25" customHeight="1" x14ac:dyDescent="0.65">
      <c r="A7" s="69">
        <v>3</v>
      </c>
      <c r="B7" s="66" t="s">
        <v>119</v>
      </c>
      <c r="C7" s="67" t="s">
        <v>120</v>
      </c>
      <c r="D7" s="68" t="str">
        <f>IF(COUNTIF(เก็บข้อมูลHRD!$B$7:$B$1855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s="70" customFormat="1" ht="29.25" customHeight="1" x14ac:dyDescent="0.65">
      <c r="A8" s="69">
        <v>4</v>
      </c>
      <c r="B8" s="66" t="s">
        <v>100</v>
      </c>
      <c r="C8" s="67" t="s">
        <v>101</v>
      </c>
      <c r="D8" s="68" t="str">
        <f>IF(COUNTIF(เก็บข้อมูลHRD!$B$7:$B$1855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s="70" customFormat="1" ht="29.25" customHeight="1" x14ac:dyDescent="0.65">
      <c r="A9" s="69">
        <v>5</v>
      </c>
      <c r="B9" s="66" t="s">
        <v>99</v>
      </c>
      <c r="C9" s="67" t="s">
        <v>98</v>
      </c>
      <c r="D9" s="68" t="str">
        <f>IF(COUNTIF(เก็บข้อมูลHRD!$B$7:$B$1855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s="70" customFormat="1" ht="29.25" customHeight="1" x14ac:dyDescent="0.65">
      <c r="A10" s="69">
        <v>6</v>
      </c>
      <c r="B10" s="66" t="s">
        <v>124</v>
      </c>
      <c r="C10" s="67" t="s">
        <v>98</v>
      </c>
      <c r="D10" s="68" t="str">
        <f>IF(COUNTIF(เก็บข้อมูลHRD!$B$7:$B$1855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s="70" customFormat="1" ht="29.25" customHeight="1" x14ac:dyDescent="0.65">
      <c r="A11" s="69">
        <v>7</v>
      </c>
      <c r="B11" s="66" t="s">
        <v>82</v>
      </c>
      <c r="C11" s="67" t="s">
        <v>73</v>
      </c>
      <c r="D11" s="68" t="str">
        <f>IF(COUNTIF(เก็บข้อมูลHRD!$B$7:$B$1855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s="70" customFormat="1" ht="29.25" customHeight="1" x14ac:dyDescent="0.65">
      <c r="A12" s="69">
        <v>8</v>
      </c>
      <c r="B12" s="66" t="s">
        <v>83</v>
      </c>
      <c r="C12" s="67" t="s">
        <v>73</v>
      </c>
      <c r="D12" s="68" t="str">
        <f>IF(COUNTIF(เก็บข้อมูลHRD!$B$7:$B$1855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s="70" customFormat="1" ht="29.25" customHeight="1" x14ac:dyDescent="0.65">
      <c r="A13" s="69">
        <v>9</v>
      </c>
      <c r="B13" s="66" t="s">
        <v>118</v>
      </c>
      <c r="C13" s="67" t="s">
        <v>77</v>
      </c>
      <c r="D13" s="68" t="str">
        <f>IF(COUNTIF(เก็บข้อมูลHRD!$B$7:$B$1855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s="70" customFormat="1" ht="29.25" customHeight="1" x14ac:dyDescent="0.65">
      <c r="A14" s="69">
        <v>10</v>
      </c>
      <c r="B14" s="66" t="s">
        <v>84</v>
      </c>
      <c r="C14" s="67" t="s">
        <v>77</v>
      </c>
      <c r="D14" s="68" t="str">
        <f>IF(COUNTIF(เก็บข้อมูลHRD!$B$7:$B$1855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s="70" customFormat="1" ht="29.25" customHeight="1" x14ac:dyDescent="0.65">
      <c r="A15" s="69">
        <v>11</v>
      </c>
      <c r="B15" s="66" t="s">
        <v>102</v>
      </c>
      <c r="C15" s="67" t="s">
        <v>103</v>
      </c>
      <c r="D15" s="68" t="str">
        <f>IF(COUNTIF(เก็บข้อมูลHRD!$B$7:$B$1855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s="70" customFormat="1" ht="29.25" customHeight="1" x14ac:dyDescent="0.65">
      <c r="A16" s="69">
        <v>12</v>
      </c>
      <c r="B16" s="66" t="s">
        <v>104</v>
      </c>
      <c r="C16" s="67" t="s">
        <v>105</v>
      </c>
      <c r="D16" s="68" t="str">
        <f>IF(COUNTIF(เก็บข้อมูลHRD!$B$7:$B$1855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s="70" customFormat="1" ht="29.25" customHeight="1" x14ac:dyDescent="0.65">
      <c r="A17" s="69">
        <v>13</v>
      </c>
      <c r="B17" s="66" t="s">
        <v>121</v>
      </c>
      <c r="C17" s="67" t="s">
        <v>73</v>
      </c>
      <c r="D17" s="68" t="str">
        <f>IF(COUNTIF(เก็บข้อมูลHRD!$B$7:$B$1855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s="70" customFormat="1" ht="29.25" customHeight="1" x14ac:dyDescent="0.65">
      <c r="A18" s="69">
        <v>14</v>
      </c>
      <c r="B18" s="66" t="s">
        <v>85</v>
      </c>
      <c r="C18" s="67" t="s">
        <v>77</v>
      </c>
      <c r="D18" s="68" t="str">
        <f>IF(COUNTIF(เก็บข้อมูลHRD!$B$7:$B$1855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s="70" customFormat="1" ht="29.25" customHeight="1" x14ac:dyDescent="0.65">
      <c r="A19" s="69">
        <v>15</v>
      </c>
      <c r="B19" s="66" t="s">
        <v>86</v>
      </c>
      <c r="C19" s="67" t="s">
        <v>77</v>
      </c>
      <c r="D19" s="68" t="str">
        <f>IF(COUNTIF(เก็บข้อมูลHRD!$B$7:$B$1855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s="70" customFormat="1" ht="29.25" customHeight="1" x14ac:dyDescent="0.65">
      <c r="A20" s="69">
        <v>16</v>
      </c>
      <c r="B20" s="66" t="s">
        <v>150</v>
      </c>
      <c r="C20" s="67" t="s">
        <v>77</v>
      </c>
      <c r="D20" s="68" t="str">
        <f>IF(COUNTIF(เก็บข้อมูลHRD!$B$7:$B$1855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s="70" customFormat="1" ht="29.25" customHeight="1" x14ac:dyDescent="0.65">
      <c r="A21" s="69">
        <v>17</v>
      </c>
      <c r="B21" s="66" t="s">
        <v>108</v>
      </c>
      <c r="C21" s="67" t="s">
        <v>109</v>
      </c>
      <c r="D21" s="68" t="str">
        <f>IF(COUNTIF(เก็บข้อมูลHRD!$B$7:$B$1855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s="70" customFormat="1" ht="29.25" customHeight="1" x14ac:dyDescent="0.65">
      <c r="A22" s="69">
        <v>18</v>
      </c>
      <c r="B22" s="66" t="s">
        <v>110</v>
      </c>
      <c r="C22" s="67" t="s">
        <v>109</v>
      </c>
      <c r="D22" s="68" t="str">
        <f>IF(COUNTIF(เก็บข้อมูลHRD!$B$7:$B$1855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s="70" customFormat="1" ht="29.25" customHeight="1" x14ac:dyDescent="0.65">
      <c r="A23" s="69">
        <v>19</v>
      </c>
      <c r="B23" s="66" t="s">
        <v>106</v>
      </c>
      <c r="C23" s="67" t="s">
        <v>107</v>
      </c>
      <c r="D23" s="68" t="str">
        <f>IF(COUNTIF(เก็บข้อมูลHRD!$B$7:$B$1855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s="70" customFormat="1" ht="29.25" customHeight="1" x14ac:dyDescent="0.65">
      <c r="A24" s="69">
        <v>20</v>
      </c>
      <c r="B24" s="66" t="s">
        <v>87</v>
      </c>
      <c r="C24" s="67" t="s">
        <v>88</v>
      </c>
      <c r="D24" s="68" t="str">
        <f>IF(COUNTIF(เก็บข้อมูลHRD!$B$7:$B$1855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s="70" customFormat="1" ht="29.25" customHeight="1" x14ac:dyDescent="0.65">
      <c r="A25" s="69">
        <v>21</v>
      </c>
      <c r="B25" s="66" t="s">
        <v>89</v>
      </c>
      <c r="C25" s="67" t="s">
        <v>90</v>
      </c>
      <c r="D25" s="68" t="str">
        <f>IF(COUNTIF(เก็บข้อมูลHRD!$B$7:$B$1855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s="70" customFormat="1" ht="29.25" customHeight="1" x14ac:dyDescent="0.65">
      <c r="A26" s="69">
        <v>22</v>
      </c>
      <c r="B26" s="66" t="s">
        <v>91</v>
      </c>
      <c r="C26" s="67" t="s">
        <v>126</v>
      </c>
      <c r="D26" s="68" t="str">
        <f>IF(COUNTIF(เก็บข้อมูลHRD!$B$7:$B$1855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s="70" customFormat="1" ht="29.25" customHeight="1" x14ac:dyDescent="0.65">
      <c r="A27" s="69">
        <v>23</v>
      </c>
      <c r="B27" s="66" t="s">
        <v>125</v>
      </c>
      <c r="C27" s="67" t="s">
        <v>92</v>
      </c>
      <c r="D27" s="68" t="str">
        <f>IF(COUNTIF(เก็บข้อมูลHRD!$B$7:$B$1855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s="70" customFormat="1" ht="29.25" customHeight="1" x14ac:dyDescent="0.65">
      <c r="A28" s="69">
        <v>24</v>
      </c>
      <c r="B28" s="66" t="s">
        <v>113</v>
      </c>
      <c r="C28" s="67" t="s">
        <v>109</v>
      </c>
      <c r="D28" s="68" t="str">
        <f>IF(COUNTIF(เก็บข้อมูลHRD!$B$7:$B$1855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s="70" customFormat="1" ht="29.25" customHeight="1" x14ac:dyDescent="0.65">
      <c r="A29" s="69">
        <v>25</v>
      </c>
      <c r="B29" s="66" t="s">
        <v>111</v>
      </c>
      <c r="C29" s="67" t="s">
        <v>109</v>
      </c>
      <c r="D29" s="68" t="str">
        <f>IF(COUNTIF(เก็บข้อมูลHRD!$B$7:$B$1855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s="70" customFormat="1" ht="29.25" customHeight="1" x14ac:dyDescent="0.65">
      <c r="A30" s="69">
        <v>26</v>
      </c>
      <c r="B30" s="66" t="s">
        <v>153</v>
      </c>
      <c r="C30" s="67" t="s">
        <v>112</v>
      </c>
      <c r="D30" s="68" t="str">
        <f>IF(COUNTIF(เก็บข้อมูลHRD!$B$7:$B$1855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s="70" customFormat="1" ht="29.25" customHeight="1" x14ac:dyDescent="0.65">
      <c r="A31" s="69">
        <v>27</v>
      </c>
      <c r="B31" s="66" t="s">
        <v>122</v>
      </c>
      <c r="C31" s="67" t="s">
        <v>109</v>
      </c>
      <c r="D31" s="68" t="str">
        <f>IF(COUNTIF(เก็บข้อมูลHRD!$B$7:$B$1855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s="70" customFormat="1" ht="29.25" customHeight="1" x14ac:dyDescent="0.65">
      <c r="A32" s="69">
        <v>28</v>
      </c>
      <c r="B32" s="66" t="s">
        <v>93</v>
      </c>
      <c r="C32" s="67" t="s">
        <v>94</v>
      </c>
      <c r="D32" s="68" t="str">
        <f>IF(COUNTIF(เก็บข้อมูลHRD!$B$7:$B$1855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 s="70" customFormat="1" ht="29.25" customHeight="1" x14ac:dyDescent="0.65">
      <c r="A33" s="69">
        <v>29</v>
      </c>
      <c r="B33" s="66" t="s">
        <v>95</v>
      </c>
      <c r="C33" s="67" t="s">
        <v>96</v>
      </c>
      <c r="D33" s="68" t="str">
        <f>IF(COUNTIF(เก็บข้อมูลHRD!$B$7:$B$1855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 s="70" customFormat="1" ht="29.25" customHeight="1" x14ac:dyDescent="0.65">
      <c r="A34" s="69">
        <v>30</v>
      </c>
      <c r="B34" s="66" t="s">
        <v>117</v>
      </c>
      <c r="C34" s="67" t="s">
        <v>96</v>
      </c>
      <c r="D34" s="68" t="str">
        <f>IF(COUNTIF(เก็บข้อมูลHRD!$B$7:$B$1855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 s="70" customFormat="1" ht="29.25" customHeight="1" x14ac:dyDescent="0.65">
      <c r="A35" s="69">
        <v>31</v>
      </c>
      <c r="B35" s="66" t="s">
        <v>72</v>
      </c>
      <c r="C35" s="67" t="s">
        <v>97</v>
      </c>
      <c r="D35" s="68" t="str">
        <f>IF(COUNTIF(เก็บข้อมูลHRD!$B$7:$B$1855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 s="70" customFormat="1" ht="27.75" x14ac:dyDescent="0.65">
      <c r="A36" s="69">
        <v>32</v>
      </c>
      <c r="B36" s="66" t="s">
        <v>114</v>
      </c>
      <c r="C36" s="67" t="s">
        <v>71</v>
      </c>
      <c r="D36" s="68" t="str">
        <f>IF(COUNTIF(เก็บข้อมูลHRD!$B$7:$B$1855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 s="70" customFormat="1" ht="27.75" x14ac:dyDescent="0.65">
      <c r="A37" s="69">
        <v>33</v>
      </c>
      <c r="B37" s="66" t="s">
        <v>115</v>
      </c>
      <c r="C37" s="67" t="s">
        <v>105</v>
      </c>
      <c r="D37" s="68" t="str">
        <f>IF(COUNTIF(เก็บข้อมูลHRD!$B$7:$B$1855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</sheetData>
  <sheetProtection selectLockedCells="1"/>
  <autoFilter ref="A4:D4" xr:uid="{00000000-0009-0000-0000-000002000000}"/>
  <mergeCells count="3">
    <mergeCell ref="A3:D3"/>
    <mergeCell ref="A1:D1"/>
    <mergeCell ref="A2:D2"/>
  </mergeCells>
  <phoneticPr fontId="11" type="noConversion"/>
  <conditionalFormatting sqref="D4:D11 D24:D1048576 D13:D22">
    <cfRule type="containsText" dxfId="8" priority="10" operator="containsText" text="ยังไม่ได้รับการพัฒนา">
      <formula>NOT(ISERROR(SEARCH("ยังไม่ได้รับการพัฒนา",D4)))</formula>
    </cfRule>
    <cfRule type="containsText" dxfId="7" priority="11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6" priority="12" operator="containsText" text="ได้รับการพัฒนาแล้ว">
      <formula>NOT(ISERROR(SEARCH("ได้รับการพัฒนาแล้ว",D4)))</formula>
    </cfRule>
  </conditionalFormatting>
  <conditionalFormatting sqref="D23">
    <cfRule type="containsText" dxfId="5" priority="7" operator="containsText" text="ยังไม่ได้รับการพัฒนา">
      <formula>NOT(ISERROR(SEARCH("ยังไม่ได้รับการพัฒนา",D23)))</formula>
    </cfRule>
    <cfRule type="containsText" dxfId="4" priority="8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ทั้งปีงบประมาณ",D23)))</formula>
    </cfRule>
    <cfRule type="containsText" dxfId="3" priority="9" operator="containsText" text="ได้รับการพัฒนาแล้ว">
      <formula>NOT(ISERROR(SEARCH("ได้รับการพัฒนาแล้ว",D23)))</formula>
    </cfRule>
  </conditionalFormatting>
  <conditionalFormatting sqref="D12">
    <cfRule type="containsText" dxfId="2" priority="1" operator="containsText" text="ยังไม่ได้รับการพัฒนา">
      <formula>NOT(ISERROR(SEARCH("ยังไม่ได้รับการพัฒนา",D12)))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ทั้งปีงบประมาณ",D12)))</formula>
    </cfRule>
    <cfRule type="containsText" dxfId="0" priority="3" operator="containsText" text="ได้รับการพัฒนาแล้ว">
      <formula>NOT(ISERROR(SEARCH("ได้รับการพัฒนาแล้ว",D12)))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4</vt:i4>
      </vt:variant>
    </vt:vector>
  </HeadingPairs>
  <TitlesOfParts>
    <vt:vector size="7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  <vt:lpstr>ตรวจสอบชื่อผู้ยังไม่ได้รับพัฒนา!Print_Titles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Administrator</cp:lastModifiedBy>
  <cp:lastPrinted>2024-08-27T06:48:02Z</cp:lastPrinted>
  <dcterms:created xsi:type="dcterms:W3CDTF">2019-10-21T02:57:05Z</dcterms:created>
  <dcterms:modified xsi:type="dcterms:W3CDTF">2024-09-03T08:53:17Z</dcterms:modified>
</cp:coreProperties>
</file>