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2-2566\"/>
    </mc:Choice>
  </mc:AlternateContent>
  <xr:revisionPtr revIDLastSave="0" documentId="13_ncr:1_{46A593BD-221A-491B-8C4D-8A465CF5F771}" xr6:coauthVersionLast="41" xr6:coauthVersionMax="41" xr10:uidLastSave="{00000000-0000-0000-0000-000000000000}"/>
  <bookViews>
    <workbookView xWindow="-120" yWindow="-120" windowWidth="24240" windowHeight="13020" tabRatio="659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เก็บข้อมูลHRD!$A$1:$M$42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3" l="1"/>
  <c r="D37" i="3" l="1"/>
  <c r="D12" i="3"/>
  <c r="D6" i="3" l="1"/>
  <c r="D7" i="3"/>
  <c r="D8" i="3"/>
  <c r="D9" i="3"/>
  <c r="D10" i="3"/>
  <c r="D11" i="3"/>
  <c r="D13" i="3"/>
  <c r="D14" i="3"/>
  <c r="D15" i="3"/>
  <c r="D16" i="3"/>
  <c r="D27" i="3" l="1"/>
  <c r="D28" i="3"/>
  <c r="D29" i="3"/>
  <c r="D30" i="3"/>
  <c r="D31" i="3"/>
  <c r="D32" i="3"/>
  <c r="D33" i="3"/>
  <c r="D34" i="3"/>
  <c r="D35" i="3"/>
  <c r="D36" i="3"/>
  <c r="D24" i="3" l="1"/>
  <c r="L2" i="2" l="1"/>
  <c r="I4" i="2"/>
  <c r="M4" i="2"/>
  <c r="F19" i="2" l="1" a="1"/>
  <c r="F19" i="2" s="1"/>
  <c r="D19" i="2" a="1"/>
  <c r="D19" i="2" s="1"/>
  <c r="D23" i="3" l="1"/>
  <c r="D17" i="3"/>
  <c r="D18" i="3"/>
  <c r="D19" i="3"/>
  <c r="D20" i="3"/>
  <c r="D21" i="3"/>
  <c r="D22" i="3"/>
  <c r="D25" i="3"/>
  <c r="D26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<sst xmlns="http://schemas.openxmlformats.org/spreadsheetml/2006/main" count="492" uniqueCount="154">
  <si>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</si>
  <si>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</si>
  <si>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</si>
  <si>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</si>
  <si>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</si>
  <si>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</si>
  <si>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</si>
  <si>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</si>
  <si>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</si>
  <si>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</si>
  <si>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</si>
  <si>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</si>
  <si>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</si>
  <si>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</si>
  <si>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</si>
  <si>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</si>
  <si>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</si>
  <si>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</si>
  <si>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</si>
  <si>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</si>
  <si>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</si>
  <si>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</si>
  <si>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</si>
  <si>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</si>
  <si>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</si>
  <si>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</si>
  <si>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</si>
  <si>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</si>
  <si>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</si>
  <si>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</si>
  <si>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</si>
  <si>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</si>
  <si>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</si>
  <si>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</si>
  <si>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</si>
  <si>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</si>
  <si>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</si>
  <si>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</si>
  <si>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</si>
  <si>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</si>
  <si>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</si>
  <si>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</si>
  <si>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</si>
  <si>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</si>
  <si>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</si>
  <si>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</si>
  <si>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</si>
  <si>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</si>
  <si>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</si>
  <si>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</si>
  <si>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</si>
  <si>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</si>
  <si>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</si>
  <si>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</si>
  <si>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</si>
  <si>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</si>
  <si>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</si>
  <si>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</si>
  <si>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</si>
  <si>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</si>
  <si>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</si>
  <si>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</si>
  <si>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</si>
  <si>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</si>
  <si>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</si>
  <si>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</si>
  <si>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</si>
  <si>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</si>
  <si>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</si>
  <si>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</si>
  <si>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</si>
  <si>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เจ้าหน้าที่ระบบงานคอมพิวเตอร์</t>
  </si>
  <si>
    <t>นางสาวจีรพรรณ ทองแท่น</t>
  </si>
  <si>
    <t>นายสัตวแพทย์ชำนาญการพิเศษ</t>
  </si>
  <si>
    <t>มี</t>
  </si>
  <si>
    <t xml:space="preserve">คำนำหน้าชื่อ (ไม่ใช้ตัวย่อ)/
ชื่อ-สกุล </t>
  </si>
  <si>
    <t>จีรพรรณ ทองแท่น</t>
  </si>
  <si>
    <t>นายสัตวแพทย์ชำนาญการ</t>
  </si>
  <si>
    <t>สำนักงานปศุสัตว์เขต 8</t>
  </si>
  <si>
    <t>นางสาวนงลักษณ์ นิลตีบ</t>
  </si>
  <si>
    <t>นักจัดการงานทั่วไปชำนาญการ</t>
  </si>
  <si>
    <t>นางวรรเพ็ญ บัวรักษ์</t>
  </si>
  <si>
    <t>นายภพธร สุระพร</t>
  </si>
  <si>
    <t>นายสุรวัฒน์ คูหพันธ์</t>
  </si>
  <si>
    <t>นางสาวกมลศรี บุตรทอง</t>
  </si>
  <si>
    <t>นายสัตวแพทย์ปฏิบัติการ</t>
  </si>
  <si>
    <t>นางสาวยศญาณี สุธรรมานนท์</t>
  </si>
  <si>
    <t>นางสาวอุไรรัตน์ โคตรวันทา</t>
  </si>
  <si>
    <t>นายธรรมนาถ ชัยฤทธิ์</t>
  </si>
  <si>
    <t>นักวิชาการสัตวบาลชำนาญการ</t>
  </si>
  <si>
    <t>นางสาววนิดา หมั่นถนอม</t>
  </si>
  <si>
    <t>นักวิชาการสัตวบาลปฏิบัติการ</t>
  </si>
  <si>
    <t>นางสาวกมลพรรณ ศรีปากแพรก</t>
  </si>
  <si>
    <t>เจ้าพนักงานสัตวบาลปฏิบัติงาน</t>
  </si>
  <si>
    <t>นางสาววิภาวี ศรีเจริญ</t>
  </si>
  <si>
    <t>นักวิเคราะห์นโยบายและแผนชำนาญการพิเศษ</t>
  </si>
  <si>
    <t>นางวรรณา ไทยทอง</t>
  </si>
  <si>
    <t>นักวิเคราะห์นโยบายและแผนชำนาญการ</t>
  </si>
  <si>
    <t>นักทรัพยากรบุคคลชำนาญการ</t>
  </si>
  <si>
    <t>นิติกร</t>
  </si>
  <si>
    <t>นางสาวจมาพร หมื่นชนะ</t>
  </si>
  <si>
    <t>นางสาวสิริกานต์ เยาว์นุ่น</t>
  </si>
  <si>
    <t>นักจัดการงานทั่วไป</t>
  </si>
  <si>
    <t>นายสมภพ ทองเต็ม</t>
  </si>
  <si>
    <t>พนักงานผู้ช่วยสัตวบาล</t>
  </si>
  <si>
    <t>นายดิลก เปไทสง</t>
  </si>
  <si>
    <t>พนักงานผู้ช่วยปศุสัตว์</t>
  </si>
  <si>
    <t>นางสาวหทัยชนก บุณยรัตน์</t>
  </si>
  <si>
    <t>พนักงานธุรการ</t>
  </si>
  <si>
    <t>นางสาวมนธิยารัตน์ สังฆะโณ</t>
  </si>
  <si>
    <t>นักวิชาการสัตวบาล</t>
  </si>
  <si>
    <t>นางสาวศรีไพรแพร จันทนุรัตน์</t>
  </si>
  <si>
    <t>นางสุภานิตย์ เหลืองอ่อน</t>
  </si>
  <si>
    <t>นายกิตติพงษ์ คีรีเดช</t>
  </si>
  <si>
    <t>นักวิเคราะห์นโยบายและแผน</t>
  </si>
  <si>
    <t>นางจิตวัฒนา พัฒนศิลป์</t>
  </si>
  <si>
    <t>นางสาวเพียงเพ็ญ โกละกะ</t>
  </si>
  <si>
    <t>นายสัญญา ประสารทอง</t>
  </si>
  <si>
    <t>e-Learning</t>
  </si>
  <si>
    <t>โปรแกรมตรวจสอบรายชื่อผู้ที่ยังไม่ได้รับการพัฒนา</t>
  </si>
  <si>
    <t>นายฉัตรฐาพงค์ คงทุง</t>
  </si>
  <si>
    <t>นายกำชัย กิจศิลป</t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</si>
  <si>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</si>
  <si>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t>จำนวน</t>
    </r>
    <r>
      <rPr>
        <b/>
        <u/>
        <sz val="12"/>
        <rFont val="TH SarabunPSK"/>
        <family val="2"/>
      </rPr>
      <t>ข้าราชการ</t>
    </r>
    <r>
      <rPr>
        <b/>
        <sz val="12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</si>
  <si>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rFont val="TH SarabunPSK"/>
        <family val="2"/>
      </rPr>
      <t>พนักงานราชการ</t>
    </r>
    <r>
      <rPr>
        <b/>
        <sz val="11.3"/>
        <rFont val="TH SarabunPSK"/>
        <family val="2"/>
      </rPr>
      <t>ทั้งหมด
ในหน่วยงาน (คน)</t>
    </r>
  </si>
  <si>
    <t>นางสาวอุไรรัตน์ สุขคร</t>
  </si>
  <si>
    <t>เจ้าพนักงานธุรการปฏิบัติงาน</t>
  </si>
  <si>
    <t>นายพิชัย วัฒนาวานิชกูล</t>
  </si>
  <si>
    <t>นายอนุพงศ์ ไพลอย</t>
  </si>
  <si>
    <t>นางสาวมินตา สุวรรณบูรณ์</t>
  </si>
  <si>
    <t>เจ้าพนักงานการเงินและบัญชีชำนาญงาน</t>
  </si>
  <si>
    <t>นายหฤษฎ์ ณัฏฐวัชรกุล</t>
  </si>
  <si>
    <t>นางสาวอาทิตยา ปานเผาะ</t>
  </si>
  <si>
    <t>นางสาวศิลารัตน์ จันทรชนะ</t>
  </si>
  <si>
    <t>เจ้าพนักงานสัตวบาลชำนาญงาน</t>
  </si>
  <si>
    <t>-</t>
  </si>
  <si>
    <t>มาตรฐานกรอบธรรมาภิบาลข้อมูลภาครัฐ</t>
  </si>
  <si>
    <t>ความเข้าใจและการใช้เทคโนโลยีดิจิทัลอย่างมีประสิทธิภาพ</t>
  </si>
  <si>
    <t>Data Visualization</t>
  </si>
  <si>
    <t>การสร้างความตระหนักรู้ด้านความมั่นคงทางไซเบอร์</t>
  </si>
  <si>
    <t>กฎหมายคุ้มครองข้อมูลส่วนบุคคลสำหรับผู้ปฏิบัติงานภาครัฐ (PDPA for Government Officer)</t>
  </si>
  <si>
    <t>TDGA</t>
  </si>
  <si>
    <t>OCSC</t>
  </si>
  <si>
    <t>Project Mangement สำหรับข้าราชการระดับปฏิบัติการ</t>
  </si>
  <si>
    <t>การสร้างความเข้าใจธรรมาภิบาลข้อมูล</t>
  </si>
  <si>
    <t>การเปลี่ยนผ่านสู่องค์กรดิจิทัล</t>
  </si>
  <si>
    <t>พรบ.การบริหารงานและการให้บริการภาครัฐผ่านระบบดิจิทัล พ.ศ. 2562</t>
  </si>
  <si>
    <t>การบริหารความเสี่ยงดิจิทัล</t>
  </si>
  <si>
    <t>การบริหารโครงการ (Project Management)</t>
  </si>
  <si>
    <t>Digital Literacy</t>
  </si>
  <si>
    <t>Digital Code of Merit</t>
  </si>
  <si>
    <t>การสร้างความไว้วางใจในองค์กรด้วเทคโนโลยีดิจิทัล</t>
  </si>
  <si>
    <t>Google Tools เพื่อการพัฒนางาน</t>
  </si>
  <si>
    <t>การใช้เทคโนโลยี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</si>
</sst>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[$-101041E]d\ mmm\ yy;@"/>
  </numFmts>
  <fonts count="6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12"/>
      <name val="TH SarabunPSK"/>
      <family val="2"/>
    </font>
    <font>
      <sz val="10"/>
      <name val="Arial"/>
      <family val="2"/>
    </font>
    <font>
      <b/>
      <u/>
      <sz val="18"/>
      <name val="TH SarabunPSK"/>
      <family val="2"/>
      <charset val="222"/>
    </font>
    <font>
      <b/>
      <sz val="18"/>
      <name val="TH SarabunPSK"/>
      <family val="2"/>
      <charset val="222"/>
    </font>
    <font>
      <sz val="11"/>
      <name val="TH SarabunPSK"/>
      <family val="2"/>
      <charset val="222"/>
    </font>
    <font>
      <b/>
      <sz val="14"/>
      <name val="TH SarabunPSK"/>
      <family val="2"/>
      <charset val="222"/>
    </font>
    <font>
      <b/>
      <i/>
      <u/>
      <sz val="28"/>
      <name val="JasmineUPC"/>
      <family val="1"/>
    </font>
    <font>
      <b/>
      <sz val="12"/>
      <name val="TH SarabunPSK"/>
      <family val="2"/>
      <charset val="222"/>
    </font>
    <font>
      <b/>
      <u/>
      <sz val="12"/>
      <name val="TH SarabunPSK"/>
      <family val="2"/>
    </font>
    <font>
      <sz val="16"/>
      <name val="TH SarabunPSK"/>
      <family val="2"/>
      <charset val="222"/>
    </font>
    <font>
      <b/>
      <sz val="11.3"/>
      <name val="TH SarabunPSK"/>
      <family val="2"/>
      <charset val="222"/>
    </font>
    <font>
      <b/>
      <u/>
      <sz val="11.3"/>
      <name val="TH SarabunPSK"/>
      <family val="2"/>
    </font>
    <font>
      <b/>
      <sz val="11.3"/>
      <name val="TH SarabunPSK"/>
      <family val="2"/>
    </font>
    <font>
      <b/>
      <sz val="8"/>
      <name val="TH SarabunPSK"/>
      <family val="2"/>
      <charset val="222"/>
    </font>
    <font>
      <sz val="13"/>
      <name val="TH SarabunPSK"/>
      <family val="2"/>
      <charset val="222"/>
    </font>
    <font>
      <b/>
      <sz val="9"/>
      <name val="TH SarabunPSK"/>
      <family val="2"/>
      <charset val="222"/>
    </font>
    <font>
      <b/>
      <sz val="11"/>
      <name val="TH SarabunPSK"/>
      <family val="2"/>
      <charset val="222"/>
    </font>
    <font>
      <b/>
      <sz val="7"/>
      <name val="TH SarabunPSK"/>
      <family val="2"/>
      <charset val="222"/>
    </font>
    <font>
      <sz val="18"/>
      <color theme="1"/>
      <name val="TH SarabunPSK"/>
      <family val="2"/>
    </font>
    <font>
      <sz val="18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47" fillId="0" borderId="0"/>
  </cellStyleXfs>
  <cellXfs count="188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6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3" fillId="0" borderId="0" xfId="0" applyFont="1" applyProtection="1"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2" borderId="4" xfId="0" applyFont="1" applyFill="1" applyBorder="1" applyAlignment="1" applyProtection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49" fillId="0" borderId="0" xfId="0" applyFont="1" applyFill="1" applyAlignment="1"/>
    <xf numFmtId="0" fontId="50" fillId="0" borderId="0" xfId="0" applyFont="1" applyFill="1" applyAlignment="1">
      <alignment horizontal="right"/>
    </xf>
    <xf numFmtId="0" fontId="50" fillId="0" borderId="0" xfId="0" applyFont="1" applyFill="1" applyAlignment="1"/>
    <xf numFmtId="3" fontId="55" fillId="0" borderId="4" xfId="1" applyNumberFormat="1" applyFont="1" applyFill="1" applyBorder="1" applyAlignment="1" applyProtection="1">
      <alignment horizontal="center" shrinkToFit="1"/>
      <protection locked="0"/>
    </xf>
    <xf numFmtId="0" fontId="55" fillId="0" borderId="0" xfId="0" applyFont="1" applyFill="1" applyAlignment="1">
      <alignment shrinkToFit="1"/>
    </xf>
    <xf numFmtId="0" fontId="51" fillId="0" borderId="0" xfId="0" applyFont="1" applyFill="1" applyAlignment="1">
      <alignment horizontal="center" vertical="top" wrapText="1"/>
    </xf>
    <xf numFmtId="0" fontId="21" fillId="0" borderId="0" xfId="0" applyFont="1" applyFill="1" applyAlignment="1">
      <alignment vertical="top" shrinkToFit="1"/>
    </xf>
    <xf numFmtId="0" fontId="48" fillId="0" borderId="0" xfId="0" applyFont="1" applyFill="1" applyAlignment="1" applyProtection="1">
      <alignment horizontal="center"/>
    </xf>
    <xf numFmtId="0" fontId="48" fillId="0" borderId="0" xfId="0" applyFont="1" applyFill="1" applyAlignment="1" applyProtection="1"/>
    <xf numFmtId="0" fontId="48" fillId="0" borderId="0" xfId="0" applyFont="1" applyFill="1" applyAlignment="1" applyProtection="1">
      <alignment horizontal="center" wrapText="1"/>
    </xf>
    <xf numFmtId="0" fontId="51" fillId="0" borderId="0" xfId="0" applyFont="1" applyFill="1" applyAlignment="1" applyProtection="1">
      <alignment horizontal="right"/>
    </xf>
    <xf numFmtId="0" fontId="48" fillId="0" borderId="0" xfId="0" applyFont="1" applyFill="1" applyAlignment="1" applyProtection="1">
      <alignment wrapText="1"/>
    </xf>
    <xf numFmtId="0" fontId="50" fillId="0" borderId="0" xfId="0" applyFont="1" applyFill="1" applyAlignment="1" applyProtection="1">
      <alignment horizontal="center"/>
    </xf>
    <xf numFmtId="2" fontId="50" fillId="0" borderId="0" xfId="0" applyNumberFormat="1" applyFont="1" applyFill="1" applyAlignment="1" applyProtection="1">
      <alignment horizontal="center"/>
    </xf>
    <xf numFmtId="43" fontId="50" fillId="0" borderId="0" xfId="1" applyNumberFormat="1" applyFont="1" applyFill="1" applyAlignment="1" applyProtection="1">
      <alignment horizontal="center"/>
    </xf>
    <xf numFmtId="0" fontId="49" fillId="0" borderId="0" xfId="0" applyFont="1" applyFill="1" applyAlignment="1" applyProtection="1">
      <alignment horizontal="center" wrapText="1"/>
    </xf>
    <xf numFmtId="0" fontId="56" fillId="0" borderId="0" xfId="0" applyFont="1" applyFill="1" applyAlignment="1" applyProtection="1">
      <alignment horizontal="right" shrinkToFit="1"/>
    </xf>
    <xf numFmtId="0" fontId="53" fillId="0" borderId="0" xfId="0" applyFont="1" applyFill="1" applyAlignment="1" applyProtection="1">
      <alignment horizontal="right" wrapText="1"/>
    </xf>
    <xf numFmtId="0" fontId="55" fillId="0" borderId="4" xfId="0" applyFont="1" applyFill="1" applyBorder="1" applyAlignment="1" applyProtection="1">
      <alignment horizontal="center" shrinkToFit="1"/>
      <protection locked="0"/>
    </xf>
    <xf numFmtId="0" fontId="53" fillId="0" borderId="0" xfId="0" applyFont="1" applyFill="1" applyBorder="1" applyAlignment="1" applyProtection="1">
      <alignment shrinkToFit="1"/>
      <protection locked="0"/>
    </xf>
    <xf numFmtId="0" fontId="59" fillId="0" borderId="0" xfId="0" applyFont="1" applyFill="1" applyAlignment="1" applyProtection="1">
      <alignment shrinkToFit="1"/>
    </xf>
    <xf numFmtId="188" fontId="55" fillId="0" borderId="4" xfId="0" applyNumberFormat="1" applyFont="1" applyFill="1" applyBorder="1" applyAlignment="1" applyProtection="1">
      <alignment shrinkToFit="1"/>
      <protection locked="0"/>
    </xf>
    <xf numFmtId="0" fontId="60" fillId="0" borderId="0" xfId="0" applyFont="1" applyFill="1" applyAlignment="1" applyProtection="1">
      <alignment horizontal="center" textRotation="90" shrinkToFit="1"/>
    </xf>
    <xf numFmtId="0" fontId="60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horizontal="center" shrinkToFit="1"/>
    </xf>
    <xf numFmtId="2" fontId="21" fillId="0" borderId="0" xfId="0" applyNumberFormat="1" applyFont="1" applyFill="1" applyAlignment="1" applyProtection="1">
      <alignment horizontal="center" shrinkToFit="1"/>
    </xf>
    <xf numFmtId="43" fontId="21" fillId="0" borderId="0" xfId="1" applyNumberFormat="1" applyFont="1" applyFill="1" applyAlignment="1" applyProtection="1">
      <alignment horizontal="center" shrinkToFit="1"/>
    </xf>
    <xf numFmtId="0" fontId="21" fillId="0" borderId="0" xfId="0" applyFont="1" applyFill="1" applyBorder="1" applyAlignment="1" applyProtection="1">
      <alignment horizontal="center" shrinkToFit="1"/>
    </xf>
    <xf numFmtId="0" fontId="21" fillId="0" borderId="0" xfId="0" applyFont="1" applyFill="1" applyAlignment="1">
      <alignment shrinkToFit="1"/>
    </xf>
    <xf numFmtId="0" fontId="53" fillId="0" borderId="4" xfId="0" applyFont="1" applyFill="1" applyBorder="1" applyAlignment="1" applyProtection="1">
      <alignment horizontal="center" vertical="top" wrapText="1"/>
    </xf>
    <xf numFmtId="0" fontId="61" fillId="0" borderId="4" xfId="0" applyFont="1" applyFill="1" applyBorder="1" applyAlignment="1" applyProtection="1">
      <alignment horizontal="center" vertical="top" wrapText="1"/>
    </xf>
    <xf numFmtId="187" fontId="62" fillId="0" borderId="4" xfId="0" applyNumberFormat="1" applyFont="1" applyFill="1" applyBorder="1" applyAlignment="1" applyProtection="1">
      <alignment horizontal="center" vertical="top" wrapText="1"/>
    </xf>
    <xf numFmtId="2" fontId="62" fillId="0" borderId="4" xfId="0" applyNumberFormat="1" applyFont="1" applyFill="1" applyBorder="1" applyAlignment="1" applyProtection="1">
      <alignment horizontal="center" vertical="top" wrapText="1"/>
    </xf>
    <xf numFmtId="2" fontId="63" fillId="0" borderId="4" xfId="0" applyNumberFormat="1" applyFont="1" applyFill="1" applyBorder="1" applyAlignment="1" applyProtection="1">
      <alignment horizontal="center" vertical="top" wrapText="1"/>
    </xf>
    <xf numFmtId="0" fontId="63" fillId="0" borderId="4" xfId="0" applyFont="1" applyFill="1" applyBorder="1" applyAlignment="1" applyProtection="1">
      <alignment horizontal="center" vertical="top" wrapText="1" shrinkToFit="1"/>
    </xf>
    <xf numFmtId="0" fontId="51" fillId="0" borderId="0" xfId="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left" vertical="top" wrapText="1" shrinkToFit="1"/>
    </xf>
    <xf numFmtId="0" fontId="21" fillId="0" borderId="0" xfId="0" applyFont="1" applyFill="1" applyAlignment="1" applyProtection="1">
      <alignment horizontal="center" vertical="top" shrinkToFit="1"/>
      <protection locked="0"/>
    </xf>
    <xf numFmtId="49" fontId="21" fillId="0" borderId="0" xfId="0" applyNumberFormat="1" applyFont="1" applyFill="1" applyAlignment="1" applyProtection="1">
      <alignment vertical="top" shrinkToFit="1"/>
      <protection locked="0"/>
    </xf>
    <xf numFmtId="0" fontId="21" fillId="0" borderId="0" xfId="0" applyFont="1" applyFill="1" applyAlignment="1" applyProtection="1">
      <alignment vertical="top" shrinkToFit="1"/>
      <protection locked="0"/>
    </xf>
    <xf numFmtId="0" fontId="21" fillId="0" borderId="0" xfId="0" applyFont="1" applyFill="1" applyBorder="1" applyAlignment="1" applyProtection="1">
      <alignment vertical="top" shrinkToFit="1"/>
      <protection locked="0"/>
    </xf>
    <xf numFmtId="2" fontId="21" fillId="0" borderId="0" xfId="0" applyNumberFormat="1" applyFont="1" applyFill="1" applyAlignment="1" applyProtection="1">
      <alignment horizontal="center" vertical="top" shrinkToFit="1"/>
      <protection locked="0"/>
    </xf>
    <xf numFmtId="43" fontId="21" fillId="0" borderId="0" xfId="1" applyNumberFormat="1" applyFont="1" applyFill="1" applyAlignment="1" applyProtection="1">
      <alignment horizontal="center" vertical="top" shrinkToFit="1"/>
      <protection locked="0"/>
    </xf>
    <xf numFmtId="0" fontId="21" fillId="0" borderId="0" xfId="0" applyFont="1" applyFill="1" applyBorder="1" applyAlignment="1" applyProtection="1">
      <alignment horizontal="center" vertical="top" shrinkToFit="1"/>
      <protection locked="0"/>
    </xf>
    <xf numFmtId="1" fontId="21" fillId="0" borderId="0" xfId="0" applyNumberFormat="1" applyFont="1" applyFill="1" applyAlignment="1" applyProtection="1">
      <alignment horizontal="center" vertical="top" shrinkToFit="1"/>
      <protection locked="0"/>
    </xf>
    <xf numFmtId="0" fontId="65" fillId="0" borderId="4" xfId="0" applyFont="1" applyFill="1" applyBorder="1" applyAlignment="1" applyProtection="1">
      <alignment horizontal="left" vertical="top" wrapText="1"/>
      <protection locked="0"/>
    </xf>
    <xf numFmtId="0" fontId="65" fillId="0" borderId="4" xfId="0" applyFont="1" applyFill="1" applyBorder="1" applyAlignment="1" applyProtection="1">
      <alignment horizontal="left" vertical="top" wrapText="1" shrinkToFit="1"/>
      <protection locked="0"/>
    </xf>
    <xf numFmtId="0" fontId="64" fillId="2" borderId="4" xfId="0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right" shrinkToFit="1"/>
    </xf>
    <xf numFmtId="0" fontId="65" fillId="0" borderId="4" xfId="0" applyFont="1" applyFill="1" applyBorder="1" applyAlignment="1" applyProtection="1">
      <alignment horizontal="center" vertical="top" wrapText="1" shrinkToFit="1"/>
      <protection locked="0"/>
    </xf>
    <xf numFmtId="0" fontId="64" fillId="0" borderId="0" xfId="0" applyFont="1" applyProtection="1">
      <protection locked="0"/>
    </xf>
    <xf numFmtId="0" fontId="21" fillId="0" borderId="4" xfId="0" applyFont="1" applyFill="1" applyBorder="1" applyAlignment="1" applyProtection="1">
      <alignment horizontal="center" vertical="top" wrapText="1" shrinkToFit="1"/>
      <protection locked="0"/>
    </xf>
    <xf numFmtId="0" fontId="21" fillId="0" borderId="4" xfId="0" applyFont="1" applyFill="1" applyBorder="1" applyAlignment="1" applyProtection="1">
      <alignment horizontal="left" vertical="top" wrapText="1"/>
      <protection locked="0"/>
    </xf>
    <xf numFmtId="0" fontId="21" fillId="0" borderId="4" xfId="0" applyFont="1" applyFill="1" applyBorder="1" applyAlignment="1" applyProtection="1">
      <alignment horizontal="left" vertical="top" wrapText="1" shrinkToFit="1"/>
      <protection locked="0"/>
    </xf>
    <xf numFmtId="0" fontId="21" fillId="0" borderId="4" xfId="0" applyFont="1" applyFill="1" applyBorder="1" applyAlignment="1" applyProtection="1">
      <alignment horizontal="left" vertical="top" shrinkToFit="1"/>
      <protection locked="0"/>
    </xf>
    <xf numFmtId="192" fontId="21" fillId="0" borderId="4" xfId="0" applyNumberFormat="1" applyFont="1" applyBorder="1" applyAlignment="1">
      <alignment horizontal="right" vertical="top"/>
    </xf>
    <xf numFmtId="20" fontId="21" fillId="0" borderId="4" xfId="0" applyNumberFormat="1" applyFont="1" applyBorder="1" applyAlignment="1">
      <alignment horizontal="center" vertical="top"/>
    </xf>
    <xf numFmtId="43" fontId="21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1" fontId="21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0" fontId="21" fillId="0" borderId="1" xfId="0" applyFont="1" applyFill="1" applyBorder="1" applyAlignment="1" applyProtection="1">
      <alignment horizontal="center" wrapText="1" shrinkToFit="1"/>
      <protection locked="0"/>
    </xf>
    <xf numFmtId="0" fontId="21" fillId="0" borderId="3" xfId="0" applyFont="1" applyFill="1" applyBorder="1" applyAlignment="1" applyProtection="1">
      <alignment horizontal="center" wrapText="1" shrinkToFit="1"/>
      <protection locked="0"/>
    </xf>
    <xf numFmtId="0" fontId="37" fillId="0" borderId="0" xfId="0" applyFont="1" applyFill="1" applyBorder="1" applyAlignment="1" applyProtection="1">
      <alignment horizontal="left" wrapText="1"/>
    </xf>
    <xf numFmtId="0" fontId="60" fillId="0" borderId="0" xfId="0" applyFont="1" applyFill="1" applyAlignment="1" applyProtection="1">
      <alignment horizontal="right" shrinkToFit="1"/>
    </xf>
    <xf numFmtId="0" fontId="21" fillId="0" borderId="4" xfId="0" applyFont="1" applyFill="1" applyBorder="1" applyAlignment="1" applyProtection="1">
      <alignment horizontal="center" shrinkToFit="1"/>
    </xf>
    <xf numFmtId="0" fontId="53" fillId="0" borderId="0" xfId="0" applyFont="1" applyFill="1" applyAlignment="1" applyProtection="1">
      <alignment horizontal="right"/>
    </xf>
    <xf numFmtId="0" fontId="14" fillId="2" borderId="0" xfId="0" applyFont="1" applyFill="1" applyAlignment="1">
      <alignment horizontal="left" vertical="center" shrinkToFit="1"/>
    </xf>
    <xf numFmtId="0" fontId="25" fillId="3" borderId="6" xfId="0" applyFont="1" applyFill="1" applyBorder="1" applyAlignment="1">
      <alignment horizontal="left" vertical="center" wrapText="1" shrinkToFit="1"/>
    </xf>
    <xf numFmtId="0" fontId="2" fillId="3" borderId="6" xfId="0" applyFont="1" applyFill="1" applyBorder="1" applyAlignment="1">
      <alignment horizontal="left" vertical="center" wrapText="1" shrinkToFit="1"/>
    </xf>
    <xf numFmtId="0" fontId="2" fillId="3" borderId="0" xfId="0" applyFont="1" applyFill="1" applyBorder="1" applyAlignment="1">
      <alignment horizontal="left" vertical="center" wrapText="1" shrinkToFit="1"/>
    </xf>
    <xf numFmtId="0" fontId="4" fillId="4" borderId="4" xfId="0" applyFont="1" applyFill="1" applyBorder="1" applyAlignment="1">
      <alignment horizontal="center" vertical="center" textRotation="90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5" fillId="4" borderId="2" xfId="0" applyFont="1" applyFill="1" applyBorder="1" applyAlignment="1">
      <alignment horizontal="center" vertical="center" shrinkToFit="1"/>
    </xf>
    <xf numFmtId="0" fontId="35" fillId="4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textRotation="90" shrinkToFit="1"/>
    </xf>
    <xf numFmtId="0" fontId="4" fillId="3" borderId="10" xfId="0" applyFont="1" applyFill="1" applyBorder="1" applyAlignment="1">
      <alignment horizontal="center" vertical="center" textRotation="90" shrinkToFit="1"/>
    </xf>
    <xf numFmtId="0" fontId="4" fillId="3" borderId="5" xfId="0" applyFont="1" applyFill="1" applyBorder="1" applyAlignment="1">
      <alignment horizontal="center" vertical="center" textRotation="90" shrinkToFit="1"/>
    </xf>
    <xf numFmtId="0" fontId="3" fillId="5" borderId="1" xfId="0" applyFont="1" applyFill="1" applyBorder="1" applyAlignment="1">
      <alignment horizontal="center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5" fillId="5" borderId="1" xfId="0" applyFont="1" applyFill="1" applyBorder="1" applyAlignment="1">
      <alignment horizontal="center" vertical="center" shrinkToFit="1"/>
    </xf>
    <xf numFmtId="0" fontId="35" fillId="5" borderId="2" xfId="0" applyFont="1" applyFill="1" applyBorder="1" applyAlignment="1">
      <alignment horizontal="center" vertical="center" shrinkToFit="1"/>
    </xf>
    <xf numFmtId="0" fontId="35" fillId="5" borderId="3" xfId="0" applyFont="1" applyFill="1" applyBorder="1" applyAlignment="1">
      <alignment horizontal="center" vertical="center" shrinkToFit="1"/>
    </xf>
    <xf numFmtId="0" fontId="4" fillId="5" borderId="9" xfId="0" applyFont="1" applyFill="1" applyBorder="1" applyAlignment="1">
      <alignment horizontal="center" vertical="center" textRotation="90" shrinkToFit="1"/>
    </xf>
    <xf numFmtId="0" fontId="4" fillId="5" borderId="10" xfId="0" applyFont="1" applyFill="1" applyBorder="1" applyAlignment="1">
      <alignment horizontal="center" vertical="center" textRotation="90" shrinkToFit="1"/>
    </xf>
    <xf numFmtId="0" fontId="4" fillId="5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1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4" borderId="4" xfId="0" applyNumberFormat="1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12" fillId="4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4" fillId="2" borderId="0" xfId="0" applyFont="1" applyFill="1" applyAlignment="1" applyProtection="1">
      <alignment horizontal="center"/>
      <protection locked="0"/>
    </xf>
  </cellXfs>
  <cellStyles count="3">
    <cellStyle name="Normal 2" xfId="2" xr:uid="{00000000-0005-0000-0000-000000000000}"/>
    <cellStyle name="จุลภาค" xfId="1" builtinId="3"/>
    <cellStyle name="ปกติ" xfId="0" builtinId="0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319300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42"/>
  <sheetViews>
    <sheetView showGridLines="0" tabSelected="1" view="pageBreakPreview" zoomScaleNormal="110" zoomScaleSheetLayoutView="100" zoomScalePageLayoutView="120" workbookViewId="0">
      <pane ySplit="6" topLeftCell="A7" activePane="bottomLeft" state="frozen"/>
      <selection pane="bottomLeft"/>
    </sheetView>
  </sheetViews>
  <sheetFormatPr defaultRowHeight="21.75" x14ac:dyDescent="0.2"/>
  <cols>
    <col min="1" max="1" width="3.125" style="106" customWidth="1"/>
    <col min="2" max="2" width="20.75" style="107" bestFit="1" customWidth="1"/>
    <col min="3" max="3" width="20.625" style="108" bestFit="1" customWidth="1"/>
    <col min="4" max="4" width="11.25" style="109" bestFit="1" customWidth="1"/>
    <col min="5" max="5" width="27.625" style="108" bestFit="1" customWidth="1"/>
    <col min="6" max="6" width="17.5" style="108" customWidth="1"/>
    <col min="7" max="7" width="12.75" style="108" customWidth="1"/>
    <col min="8" max="8" width="15" style="106" bestFit="1" customWidth="1"/>
    <col min="9" max="9" width="8.875" style="108" bestFit="1" customWidth="1"/>
    <col min="10" max="10" width="7" style="110" customWidth="1"/>
    <col min="11" max="11" width="6" style="111" customWidth="1"/>
    <col min="12" max="12" width="6.125" style="112" customWidth="1"/>
    <col min="13" max="13" width="7.375" style="113" customWidth="1"/>
    <col min="14" max="14" width="7.375" style="74" customWidth="1"/>
    <col min="15" max="16384" width="9" style="74"/>
  </cols>
  <sheetData>
    <row r="1" spans="1:15" s="70" customFormat="1" ht="12.75" customHeight="1" x14ac:dyDescent="0.65">
      <c r="A1" s="75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68"/>
      <c r="O1" s="69"/>
    </row>
    <row r="2" spans="1:15" s="70" customFormat="1" ht="27.75" x14ac:dyDescent="0.65">
      <c r="A2" s="77"/>
      <c r="B2" s="78" t="s">
        <v>54</v>
      </c>
      <c r="C2" s="128" t="s">
        <v>78</v>
      </c>
      <c r="D2" s="129"/>
      <c r="E2" s="130" t="s">
        <v>122</v>
      </c>
      <c r="F2" s="130"/>
      <c r="G2" s="130"/>
      <c r="H2" s="130"/>
      <c r="I2" s="130"/>
      <c r="J2" s="130"/>
      <c r="K2" s="130"/>
      <c r="L2" s="130"/>
      <c r="M2" s="130"/>
    </row>
    <row r="3" spans="1:15" s="70" customFormat="1" ht="12.75" customHeight="1" x14ac:dyDescent="0.65">
      <c r="A3" s="77"/>
      <c r="B3" s="79"/>
      <c r="C3" s="79"/>
      <c r="D3" s="79"/>
      <c r="E3" s="80"/>
      <c r="F3" s="80"/>
      <c r="G3" s="80"/>
      <c r="H3" s="80"/>
      <c r="I3" s="80"/>
      <c r="J3" s="81"/>
      <c r="K3" s="82"/>
      <c r="L3" s="80"/>
      <c r="M3" s="80"/>
    </row>
    <row r="4" spans="1:15" s="70" customFormat="1" ht="27.75" x14ac:dyDescent="0.65">
      <c r="A4" s="83"/>
      <c r="B4" s="133" t="s">
        <v>123</v>
      </c>
      <c r="C4" s="133"/>
      <c r="D4" s="71">
        <v>20</v>
      </c>
      <c r="E4" s="84" t="s">
        <v>124</v>
      </c>
      <c r="F4" s="71">
        <v>14</v>
      </c>
      <c r="G4" s="85" t="s">
        <v>47</v>
      </c>
      <c r="H4" s="86">
        <v>2566</v>
      </c>
      <c r="I4" s="87" t="s">
        <v>68</v>
      </c>
      <c r="J4" s="132" t="s">
        <v>76</v>
      </c>
      <c r="K4" s="132"/>
      <c r="L4" s="88" t="s">
        <v>45</v>
      </c>
      <c r="M4" s="89">
        <v>45169</v>
      </c>
    </row>
    <row r="5" spans="1:15" s="72" customFormat="1" ht="12.75" customHeight="1" x14ac:dyDescent="0.55000000000000004">
      <c r="A5" s="90"/>
      <c r="B5" s="131"/>
      <c r="C5" s="131"/>
      <c r="D5" s="117"/>
      <c r="E5" s="117"/>
      <c r="F5" s="91"/>
      <c r="G5" s="92"/>
      <c r="H5" s="93"/>
      <c r="I5" s="92"/>
      <c r="J5" s="94"/>
      <c r="K5" s="95"/>
      <c r="L5" s="96"/>
      <c r="M5" s="93"/>
      <c r="N5" s="97"/>
      <c r="O5" s="97"/>
    </row>
    <row r="6" spans="1:15" s="73" customFormat="1" ht="37.5" x14ac:dyDescent="0.2">
      <c r="A6" s="98" t="s">
        <v>0</v>
      </c>
      <c r="B6" s="98" t="s">
        <v>75</v>
      </c>
      <c r="C6" s="98" t="s">
        <v>1</v>
      </c>
      <c r="D6" s="98" t="s">
        <v>3</v>
      </c>
      <c r="E6" s="98" t="s">
        <v>63</v>
      </c>
      <c r="F6" s="99" t="s">
        <v>4</v>
      </c>
      <c r="G6" s="98" t="s">
        <v>5</v>
      </c>
      <c r="H6" s="98" t="s">
        <v>2</v>
      </c>
      <c r="I6" s="100" t="s">
        <v>43</v>
      </c>
      <c r="J6" s="101" t="s">
        <v>44</v>
      </c>
      <c r="K6" s="102" t="s">
        <v>65</v>
      </c>
      <c r="L6" s="103" t="s">
        <v>50</v>
      </c>
      <c r="M6" s="99" t="s">
        <v>6</v>
      </c>
      <c r="N6" s="104"/>
    </row>
    <row r="7" spans="1:15" s="105" customFormat="1" ht="41.25" customHeight="1" x14ac:dyDescent="0.2">
      <c r="A7" s="120">
        <v>1</v>
      </c>
      <c r="B7" s="121" t="s">
        <v>79</v>
      </c>
      <c r="C7" s="122" t="s">
        <v>80</v>
      </c>
      <c r="D7" s="122" t="s">
        <v>51</v>
      </c>
      <c r="E7" s="121" t="s">
        <v>136</v>
      </c>
      <c r="F7" s="123" t="s">
        <v>153</v>
      </c>
      <c r="G7" s="122" t="s">
        <v>118</v>
      </c>
      <c r="H7" s="122" t="s">
        <v>141</v>
      </c>
      <c r="I7" s="124">
        <v>243455</v>
      </c>
      <c r="J7" s="125">
        <v>2.0833333333333332E-2</v>
      </c>
      <c r="K7" s="126" t="s">
        <v>135</v>
      </c>
      <c r="L7" s="120" t="s">
        <v>74</v>
      </c>
      <c r="M7" s="127">
        <v>2</v>
      </c>
    </row>
    <row r="8" spans="1:15" s="105" customFormat="1" ht="41.25" customHeight="1" x14ac:dyDescent="0.2">
      <c r="A8" s="120">
        <v>2</v>
      </c>
      <c r="B8" s="121" t="s">
        <v>81</v>
      </c>
      <c r="C8" s="122" t="s">
        <v>130</v>
      </c>
      <c r="D8" s="122" t="s">
        <v>51</v>
      </c>
      <c r="E8" s="121" t="s">
        <v>137</v>
      </c>
      <c r="F8" s="123" t="s">
        <v>153</v>
      </c>
      <c r="G8" s="122" t="s">
        <v>118</v>
      </c>
      <c r="H8" s="122" t="s">
        <v>141</v>
      </c>
      <c r="I8" s="124">
        <v>243438</v>
      </c>
      <c r="J8" s="125">
        <v>0.10416666666666667</v>
      </c>
      <c r="K8" s="126" t="s">
        <v>135</v>
      </c>
      <c r="L8" s="120" t="s">
        <v>74</v>
      </c>
      <c r="M8" s="127">
        <v>2</v>
      </c>
    </row>
    <row r="9" spans="1:15" s="105" customFormat="1" ht="41.25" customHeight="1" x14ac:dyDescent="0.2">
      <c r="A9" s="120">
        <v>3</v>
      </c>
      <c r="B9" s="121" t="s">
        <v>125</v>
      </c>
      <c r="C9" s="122" t="s">
        <v>126</v>
      </c>
      <c r="D9" s="122" t="s">
        <v>51</v>
      </c>
      <c r="E9" s="121" t="s">
        <v>138</v>
      </c>
      <c r="F9" s="123" t="s">
        <v>153</v>
      </c>
      <c r="G9" s="122" t="s">
        <v>118</v>
      </c>
      <c r="H9" s="122" t="s">
        <v>142</v>
      </c>
      <c r="I9" s="124">
        <v>243481</v>
      </c>
      <c r="J9" s="125">
        <v>0.16666666666666666</v>
      </c>
      <c r="K9" s="126" t="s">
        <v>135</v>
      </c>
      <c r="L9" s="120" t="s">
        <v>74</v>
      </c>
      <c r="M9" s="127">
        <v>2</v>
      </c>
    </row>
    <row r="10" spans="1:15" s="105" customFormat="1" ht="41.25" customHeight="1" x14ac:dyDescent="0.2">
      <c r="A10" s="120">
        <v>4</v>
      </c>
      <c r="B10" s="121" t="s">
        <v>101</v>
      </c>
      <c r="C10" s="122" t="s">
        <v>102</v>
      </c>
      <c r="D10" s="122" t="s">
        <v>61</v>
      </c>
      <c r="E10" s="121" t="s">
        <v>139</v>
      </c>
      <c r="F10" s="123" t="s">
        <v>153</v>
      </c>
      <c r="G10" s="122" t="s">
        <v>118</v>
      </c>
      <c r="H10" s="122" t="s">
        <v>141</v>
      </c>
      <c r="I10" s="124">
        <v>243437</v>
      </c>
      <c r="J10" s="125">
        <v>6.25E-2</v>
      </c>
      <c r="K10" s="126" t="s">
        <v>135</v>
      </c>
      <c r="L10" s="120" t="s">
        <v>74</v>
      </c>
      <c r="M10" s="127">
        <v>2</v>
      </c>
    </row>
    <row r="11" spans="1:15" s="105" customFormat="1" ht="41.25" customHeight="1" x14ac:dyDescent="0.2">
      <c r="A11" s="120">
        <v>5</v>
      </c>
      <c r="B11" s="121" t="s">
        <v>100</v>
      </c>
      <c r="C11" s="122" t="s">
        <v>99</v>
      </c>
      <c r="D11" s="122" t="s">
        <v>61</v>
      </c>
      <c r="E11" s="121" t="s">
        <v>140</v>
      </c>
      <c r="F11" s="123" t="s">
        <v>153</v>
      </c>
      <c r="G11" s="122" t="s">
        <v>118</v>
      </c>
      <c r="H11" s="122" t="s">
        <v>141</v>
      </c>
      <c r="I11" s="124">
        <v>243455</v>
      </c>
      <c r="J11" s="125">
        <v>7.2916666666666671E-2</v>
      </c>
      <c r="K11" s="126" t="s">
        <v>135</v>
      </c>
      <c r="L11" s="120" t="s">
        <v>74</v>
      </c>
      <c r="M11" s="127">
        <v>2</v>
      </c>
    </row>
    <row r="12" spans="1:15" s="105" customFormat="1" ht="41.25" customHeight="1" x14ac:dyDescent="0.2">
      <c r="A12" s="120">
        <v>6</v>
      </c>
      <c r="B12" s="121" t="s">
        <v>132</v>
      </c>
      <c r="C12" s="122" t="s">
        <v>99</v>
      </c>
      <c r="D12" s="122" t="s">
        <v>61</v>
      </c>
      <c r="E12" s="121" t="s">
        <v>140</v>
      </c>
      <c r="F12" s="123" t="s">
        <v>153</v>
      </c>
      <c r="G12" s="122" t="s">
        <v>118</v>
      </c>
      <c r="H12" s="122" t="s">
        <v>141</v>
      </c>
      <c r="I12" s="124">
        <v>243425</v>
      </c>
      <c r="J12" s="125">
        <v>7.2916666666666671E-2</v>
      </c>
      <c r="K12" s="126" t="s">
        <v>135</v>
      </c>
      <c r="L12" s="120" t="s">
        <v>74</v>
      </c>
      <c r="M12" s="127">
        <v>2</v>
      </c>
    </row>
    <row r="13" spans="1:15" s="105" customFormat="1" ht="41.25" customHeight="1" x14ac:dyDescent="0.2">
      <c r="A13" s="120">
        <v>7</v>
      </c>
      <c r="B13" s="121" t="s">
        <v>82</v>
      </c>
      <c r="C13" s="122" t="s">
        <v>73</v>
      </c>
      <c r="D13" s="122" t="s">
        <v>51</v>
      </c>
      <c r="E13" s="121" t="s">
        <v>143</v>
      </c>
      <c r="F13" s="123" t="s">
        <v>153</v>
      </c>
      <c r="G13" s="122" t="s">
        <v>118</v>
      </c>
      <c r="H13" s="122" t="s">
        <v>142</v>
      </c>
      <c r="I13" s="124">
        <v>243486</v>
      </c>
      <c r="J13" s="125">
        <v>0.16666666666666666</v>
      </c>
      <c r="K13" s="126" t="s">
        <v>135</v>
      </c>
      <c r="L13" s="120" t="s">
        <v>74</v>
      </c>
      <c r="M13" s="127">
        <v>2</v>
      </c>
    </row>
    <row r="14" spans="1:15" s="105" customFormat="1" ht="41.25" customHeight="1" x14ac:dyDescent="0.2">
      <c r="A14" s="120">
        <v>8</v>
      </c>
      <c r="B14" s="121" t="s">
        <v>83</v>
      </c>
      <c r="C14" s="122" t="s">
        <v>73</v>
      </c>
      <c r="D14" s="122" t="s">
        <v>51</v>
      </c>
      <c r="E14" s="121" t="s">
        <v>144</v>
      </c>
      <c r="F14" s="123" t="s">
        <v>153</v>
      </c>
      <c r="G14" s="122" t="s">
        <v>118</v>
      </c>
      <c r="H14" s="122" t="s">
        <v>141</v>
      </c>
      <c r="I14" s="124">
        <v>243489</v>
      </c>
      <c r="J14" s="125">
        <v>7.6388888888888895E-2</v>
      </c>
      <c r="K14" s="126" t="s">
        <v>135</v>
      </c>
      <c r="L14" s="120" t="s">
        <v>74</v>
      </c>
      <c r="M14" s="127">
        <v>2</v>
      </c>
    </row>
    <row r="15" spans="1:15" s="105" customFormat="1" ht="41.25" customHeight="1" x14ac:dyDescent="0.2">
      <c r="A15" s="120">
        <v>9</v>
      </c>
      <c r="B15" s="121" t="s">
        <v>121</v>
      </c>
      <c r="C15" s="122" t="s">
        <v>77</v>
      </c>
      <c r="D15" s="122" t="s">
        <v>51</v>
      </c>
      <c r="E15" s="121" t="s">
        <v>143</v>
      </c>
      <c r="F15" s="123" t="s">
        <v>153</v>
      </c>
      <c r="G15" s="122" t="s">
        <v>118</v>
      </c>
      <c r="H15" s="122" t="s">
        <v>142</v>
      </c>
      <c r="I15" s="124">
        <v>243487</v>
      </c>
      <c r="J15" s="125">
        <v>0.16666666666666666</v>
      </c>
      <c r="K15" s="126" t="s">
        <v>135</v>
      </c>
      <c r="L15" s="120" t="s">
        <v>74</v>
      </c>
      <c r="M15" s="127">
        <v>2</v>
      </c>
    </row>
    <row r="16" spans="1:15" s="105" customFormat="1" ht="41.25" customHeight="1" x14ac:dyDescent="0.2">
      <c r="A16" s="120">
        <v>10</v>
      </c>
      <c r="B16" s="121" t="s">
        <v>84</v>
      </c>
      <c r="C16" s="122" t="s">
        <v>77</v>
      </c>
      <c r="D16" s="122" t="s">
        <v>51</v>
      </c>
      <c r="E16" s="121" t="s">
        <v>143</v>
      </c>
      <c r="F16" s="123" t="s">
        <v>153</v>
      </c>
      <c r="G16" s="122" t="s">
        <v>118</v>
      </c>
      <c r="H16" s="122" t="s">
        <v>142</v>
      </c>
      <c r="I16" s="124">
        <v>243490</v>
      </c>
      <c r="J16" s="125">
        <v>0.16666666666666666</v>
      </c>
      <c r="K16" s="126" t="s">
        <v>135</v>
      </c>
      <c r="L16" s="120" t="s">
        <v>74</v>
      </c>
      <c r="M16" s="127">
        <v>2</v>
      </c>
    </row>
    <row r="17" spans="1:13" s="105" customFormat="1" ht="41.25" customHeight="1" x14ac:dyDescent="0.2">
      <c r="A17" s="120">
        <v>11</v>
      </c>
      <c r="B17" s="121" t="s">
        <v>129</v>
      </c>
      <c r="C17" s="122" t="s">
        <v>77</v>
      </c>
      <c r="D17" s="122" t="s">
        <v>51</v>
      </c>
      <c r="E17" s="121" t="s">
        <v>143</v>
      </c>
      <c r="F17" s="123" t="s">
        <v>153</v>
      </c>
      <c r="G17" s="122" t="s">
        <v>118</v>
      </c>
      <c r="H17" s="122" t="s">
        <v>142</v>
      </c>
      <c r="I17" s="124">
        <v>243486</v>
      </c>
      <c r="J17" s="125">
        <v>0.16666666666666666</v>
      </c>
      <c r="K17" s="126" t="s">
        <v>135</v>
      </c>
      <c r="L17" s="120" t="s">
        <v>74</v>
      </c>
      <c r="M17" s="127">
        <v>2</v>
      </c>
    </row>
    <row r="18" spans="1:13" s="105" customFormat="1" ht="41.25" customHeight="1" x14ac:dyDescent="0.2">
      <c r="A18" s="120">
        <v>12</v>
      </c>
      <c r="B18" s="121" t="s">
        <v>103</v>
      </c>
      <c r="C18" s="122" t="s">
        <v>104</v>
      </c>
      <c r="D18" s="122" t="s">
        <v>61</v>
      </c>
      <c r="E18" s="121" t="s">
        <v>144</v>
      </c>
      <c r="F18" s="123" t="s">
        <v>153</v>
      </c>
      <c r="G18" s="122" t="s">
        <v>118</v>
      </c>
      <c r="H18" s="122" t="s">
        <v>141</v>
      </c>
      <c r="I18" s="124">
        <v>243493</v>
      </c>
      <c r="J18" s="125">
        <v>7.6388888888888895E-2</v>
      </c>
      <c r="K18" s="126" t="s">
        <v>135</v>
      </c>
      <c r="L18" s="120" t="s">
        <v>74</v>
      </c>
      <c r="M18" s="127">
        <v>2</v>
      </c>
    </row>
    <row r="19" spans="1:13" s="105" customFormat="1" ht="41.25" customHeight="1" x14ac:dyDescent="0.2">
      <c r="A19" s="120">
        <v>13</v>
      </c>
      <c r="B19" s="121" t="s">
        <v>105</v>
      </c>
      <c r="C19" s="122" t="s">
        <v>106</v>
      </c>
      <c r="D19" s="122" t="s">
        <v>61</v>
      </c>
      <c r="E19" s="121" t="s">
        <v>144</v>
      </c>
      <c r="F19" s="123" t="s">
        <v>153</v>
      </c>
      <c r="G19" s="122" t="s">
        <v>118</v>
      </c>
      <c r="H19" s="122" t="s">
        <v>141</v>
      </c>
      <c r="I19" s="124">
        <v>243486</v>
      </c>
      <c r="J19" s="125">
        <v>7.6388888888888895E-2</v>
      </c>
      <c r="K19" s="126" t="s">
        <v>135</v>
      </c>
      <c r="L19" s="120" t="s">
        <v>74</v>
      </c>
      <c r="M19" s="127">
        <v>2</v>
      </c>
    </row>
    <row r="20" spans="1:13" s="105" customFormat="1" ht="41.25" customHeight="1" x14ac:dyDescent="0.2">
      <c r="A20" s="120">
        <v>14</v>
      </c>
      <c r="B20" s="121" t="s">
        <v>127</v>
      </c>
      <c r="C20" s="122" t="s">
        <v>73</v>
      </c>
      <c r="D20" s="122" t="s">
        <v>51</v>
      </c>
      <c r="E20" s="121" t="s">
        <v>145</v>
      </c>
      <c r="F20" s="123" t="s">
        <v>153</v>
      </c>
      <c r="G20" s="122" t="s">
        <v>118</v>
      </c>
      <c r="H20" s="122" t="s">
        <v>141</v>
      </c>
      <c r="I20" s="124">
        <v>243454</v>
      </c>
      <c r="J20" s="125">
        <v>4.1666666666666664E-2</v>
      </c>
      <c r="K20" s="126" t="s">
        <v>135</v>
      </c>
      <c r="L20" s="120" t="s">
        <v>74</v>
      </c>
      <c r="M20" s="127">
        <v>2</v>
      </c>
    </row>
    <row r="21" spans="1:13" s="105" customFormat="1" ht="41.25" customHeight="1" x14ac:dyDescent="0.2">
      <c r="A21" s="120">
        <v>15</v>
      </c>
      <c r="B21" s="121" t="s">
        <v>86</v>
      </c>
      <c r="C21" s="122" t="s">
        <v>77</v>
      </c>
      <c r="D21" s="122" t="s">
        <v>51</v>
      </c>
      <c r="E21" s="121" t="s">
        <v>137</v>
      </c>
      <c r="F21" s="123" t="s">
        <v>153</v>
      </c>
      <c r="G21" s="122" t="s">
        <v>118</v>
      </c>
      <c r="H21" s="122" t="s">
        <v>141</v>
      </c>
      <c r="I21" s="124">
        <v>243384</v>
      </c>
      <c r="J21" s="125">
        <v>0.10416666666666667</v>
      </c>
      <c r="K21" s="126" t="s">
        <v>135</v>
      </c>
      <c r="L21" s="120" t="s">
        <v>74</v>
      </c>
      <c r="M21" s="127">
        <v>2</v>
      </c>
    </row>
    <row r="22" spans="1:13" s="105" customFormat="1" ht="41.25" customHeight="1" x14ac:dyDescent="0.2">
      <c r="A22" s="120">
        <v>16</v>
      </c>
      <c r="B22" s="121" t="s">
        <v>87</v>
      </c>
      <c r="C22" s="122" t="s">
        <v>77</v>
      </c>
      <c r="D22" s="122" t="s">
        <v>51</v>
      </c>
      <c r="E22" s="121" t="s">
        <v>146</v>
      </c>
      <c r="F22" s="123" t="s">
        <v>153</v>
      </c>
      <c r="G22" s="122" t="s">
        <v>118</v>
      </c>
      <c r="H22" s="122" t="s">
        <v>141</v>
      </c>
      <c r="I22" s="124">
        <v>243445</v>
      </c>
      <c r="J22" s="125">
        <v>2.0833333333333332E-2</v>
      </c>
      <c r="K22" s="126" t="s">
        <v>135</v>
      </c>
      <c r="L22" s="120" t="s">
        <v>74</v>
      </c>
      <c r="M22" s="127">
        <v>2</v>
      </c>
    </row>
    <row r="23" spans="1:13" s="105" customFormat="1" ht="41.25" customHeight="1" x14ac:dyDescent="0.2">
      <c r="A23" s="120">
        <v>17</v>
      </c>
      <c r="B23" s="121" t="s">
        <v>131</v>
      </c>
      <c r="C23" s="122" t="s">
        <v>85</v>
      </c>
      <c r="D23" s="122" t="s">
        <v>51</v>
      </c>
      <c r="E23" s="121" t="s">
        <v>140</v>
      </c>
      <c r="F23" s="123" t="s">
        <v>153</v>
      </c>
      <c r="G23" s="122" t="s">
        <v>118</v>
      </c>
      <c r="H23" s="122" t="s">
        <v>141</v>
      </c>
      <c r="I23" s="124">
        <v>243389</v>
      </c>
      <c r="J23" s="125">
        <v>7.2916666666666671E-2</v>
      </c>
      <c r="K23" s="126" t="s">
        <v>135</v>
      </c>
      <c r="L23" s="120" t="s">
        <v>74</v>
      </c>
      <c r="M23" s="127">
        <v>2</v>
      </c>
    </row>
    <row r="24" spans="1:13" s="105" customFormat="1" ht="41.25" customHeight="1" x14ac:dyDescent="0.2">
      <c r="A24" s="120">
        <v>18</v>
      </c>
      <c r="B24" s="121" t="s">
        <v>109</v>
      </c>
      <c r="C24" s="122" t="s">
        <v>110</v>
      </c>
      <c r="D24" s="122" t="s">
        <v>61</v>
      </c>
      <c r="E24" s="121" t="s">
        <v>145</v>
      </c>
      <c r="F24" s="123" t="s">
        <v>153</v>
      </c>
      <c r="G24" s="122" t="s">
        <v>118</v>
      </c>
      <c r="H24" s="122" t="s">
        <v>141</v>
      </c>
      <c r="I24" s="124">
        <v>243395</v>
      </c>
      <c r="J24" s="125">
        <v>4.1666666666666664E-2</v>
      </c>
      <c r="K24" s="126" t="s">
        <v>135</v>
      </c>
      <c r="L24" s="120" t="s">
        <v>74</v>
      </c>
      <c r="M24" s="127">
        <v>2</v>
      </c>
    </row>
    <row r="25" spans="1:13" s="105" customFormat="1" ht="41.25" customHeight="1" x14ac:dyDescent="0.2">
      <c r="A25" s="120">
        <v>19</v>
      </c>
      <c r="B25" s="121" t="s">
        <v>111</v>
      </c>
      <c r="C25" s="122" t="s">
        <v>110</v>
      </c>
      <c r="D25" s="122" t="s">
        <v>61</v>
      </c>
      <c r="E25" s="121" t="s">
        <v>147</v>
      </c>
      <c r="F25" s="123" t="s">
        <v>153</v>
      </c>
      <c r="G25" s="122" t="s">
        <v>118</v>
      </c>
      <c r="H25" s="122" t="s">
        <v>142</v>
      </c>
      <c r="I25" s="124">
        <v>243480</v>
      </c>
      <c r="J25" s="125">
        <v>0.125</v>
      </c>
      <c r="K25" s="126" t="s">
        <v>135</v>
      </c>
      <c r="L25" s="120" t="s">
        <v>74</v>
      </c>
      <c r="M25" s="127">
        <v>2</v>
      </c>
    </row>
    <row r="26" spans="1:13" s="105" customFormat="1" ht="41.25" customHeight="1" x14ac:dyDescent="0.2">
      <c r="A26" s="120">
        <v>20</v>
      </c>
      <c r="B26" s="121" t="s">
        <v>107</v>
      </c>
      <c r="C26" s="122" t="s">
        <v>108</v>
      </c>
      <c r="D26" s="122" t="s">
        <v>61</v>
      </c>
      <c r="E26" s="121" t="s">
        <v>145</v>
      </c>
      <c r="F26" s="123" t="s">
        <v>153</v>
      </c>
      <c r="G26" s="122" t="s">
        <v>118</v>
      </c>
      <c r="H26" s="122" t="s">
        <v>141</v>
      </c>
      <c r="I26" s="124">
        <v>243383</v>
      </c>
      <c r="J26" s="125">
        <v>4.1666666666666664E-2</v>
      </c>
      <c r="K26" s="126" t="s">
        <v>135</v>
      </c>
      <c r="L26" s="120" t="s">
        <v>74</v>
      </c>
      <c r="M26" s="127">
        <v>2</v>
      </c>
    </row>
    <row r="27" spans="1:13" s="105" customFormat="1" ht="41.25" customHeight="1" x14ac:dyDescent="0.2">
      <c r="A27" s="120">
        <v>21</v>
      </c>
      <c r="B27" s="121" t="s">
        <v>88</v>
      </c>
      <c r="C27" s="122" t="s">
        <v>89</v>
      </c>
      <c r="D27" s="122" t="s">
        <v>51</v>
      </c>
      <c r="E27" s="121" t="s">
        <v>148</v>
      </c>
      <c r="F27" s="123" t="s">
        <v>153</v>
      </c>
      <c r="G27" s="122" t="s">
        <v>118</v>
      </c>
      <c r="H27" s="122" t="s">
        <v>141</v>
      </c>
      <c r="I27" s="124">
        <v>243482</v>
      </c>
      <c r="J27" s="125">
        <v>5.2083333333333336E-2</v>
      </c>
      <c r="K27" s="126" t="s">
        <v>135</v>
      </c>
      <c r="L27" s="120" t="s">
        <v>74</v>
      </c>
      <c r="M27" s="127">
        <v>2</v>
      </c>
    </row>
    <row r="28" spans="1:13" s="105" customFormat="1" ht="41.25" customHeight="1" x14ac:dyDescent="0.2">
      <c r="A28" s="120">
        <v>22</v>
      </c>
      <c r="B28" s="121" t="s">
        <v>90</v>
      </c>
      <c r="C28" s="122" t="s">
        <v>91</v>
      </c>
      <c r="D28" s="122" t="s">
        <v>51</v>
      </c>
      <c r="E28" s="121" t="s">
        <v>146</v>
      </c>
      <c r="F28" s="123" t="s">
        <v>153</v>
      </c>
      <c r="G28" s="122" t="s">
        <v>118</v>
      </c>
      <c r="H28" s="122" t="s">
        <v>141</v>
      </c>
      <c r="I28" s="124">
        <v>243433</v>
      </c>
      <c r="J28" s="125">
        <v>2.0833333333333332E-2</v>
      </c>
      <c r="K28" s="126" t="s">
        <v>135</v>
      </c>
      <c r="L28" s="120" t="s">
        <v>74</v>
      </c>
      <c r="M28" s="127">
        <v>2</v>
      </c>
    </row>
    <row r="29" spans="1:13" s="105" customFormat="1" ht="41.25" customHeight="1" x14ac:dyDescent="0.2">
      <c r="A29" s="120">
        <v>23</v>
      </c>
      <c r="B29" s="121" t="s">
        <v>92</v>
      </c>
      <c r="C29" s="122" t="s">
        <v>134</v>
      </c>
      <c r="D29" s="122" t="s">
        <v>51</v>
      </c>
      <c r="E29" s="121" t="s">
        <v>146</v>
      </c>
      <c r="F29" s="123" t="s">
        <v>153</v>
      </c>
      <c r="G29" s="122" t="s">
        <v>118</v>
      </c>
      <c r="H29" s="122" t="s">
        <v>141</v>
      </c>
      <c r="I29" s="124">
        <v>243423</v>
      </c>
      <c r="J29" s="125">
        <v>2.0833333333333332E-2</v>
      </c>
      <c r="K29" s="126" t="s">
        <v>135</v>
      </c>
      <c r="L29" s="120" t="s">
        <v>74</v>
      </c>
      <c r="M29" s="127">
        <v>2</v>
      </c>
    </row>
    <row r="30" spans="1:13" s="105" customFormat="1" ht="41.25" customHeight="1" x14ac:dyDescent="0.2">
      <c r="A30" s="120">
        <v>24</v>
      </c>
      <c r="B30" s="121" t="s">
        <v>133</v>
      </c>
      <c r="C30" s="122" t="s">
        <v>93</v>
      </c>
      <c r="D30" s="122" t="s">
        <v>51</v>
      </c>
      <c r="E30" s="121" t="s">
        <v>146</v>
      </c>
      <c r="F30" s="123" t="s">
        <v>153</v>
      </c>
      <c r="G30" s="122" t="s">
        <v>118</v>
      </c>
      <c r="H30" s="122" t="s">
        <v>141</v>
      </c>
      <c r="I30" s="124">
        <v>243423</v>
      </c>
      <c r="J30" s="125">
        <v>2.0833333333333332E-2</v>
      </c>
      <c r="K30" s="126" t="s">
        <v>135</v>
      </c>
      <c r="L30" s="120" t="s">
        <v>74</v>
      </c>
      <c r="M30" s="127">
        <v>2</v>
      </c>
    </row>
    <row r="31" spans="1:13" s="105" customFormat="1" ht="41.25" customHeight="1" x14ac:dyDescent="0.2">
      <c r="A31" s="120">
        <v>25</v>
      </c>
      <c r="B31" s="121" t="s">
        <v>115</v>
      </c>
      <c r="C31" s="122" t="s">
        <v>110</v>
      </c>
      <c r="D31" s="122" t="s">
        <v>61</v>
      </c>
      <c r="E31" s="121" t="s">
        <v>136</v>
      </c>
      <c r="F31" s="123" t="s">
        <v>153</v>
      </c>
      <c r="G31" s="122" t="s">
        <v>118</v>
      </c>
      <c r="H31" s="122" t="s">
        <v>141</v>
      </c>
      <c r="I31" s="124">
        <v>243430</v>
      </c>
      <c r="J31" s="125">
        <v>2.0833333333333332E-2</v>
      </c>
      <c r="K31" s="126" t="s">
        <v>135</v>
      </c>
      <c r="L31" s="120" t="s">
        <v>74</v>
      </c>
      <c r="M31" s="127">
        <v>2</v>
      </c>
    </row>
    <row r="32" spans="1:13" s="105" customFormat="1" ht="41.25" customHeight="1" x14ac:dyDescent="0.2">
      <c r="A32" s="120">
        <v>26</v>
      </c>
      <c r="B32" s="121" t="s">
        <v>112</v>
      </c>
      <c r="C32" s="122" t="s">
        <v>110</v>
      </c>
      <c r="D32" s="122" t="s">
        <v>61</v>
      </c>
      <c r="E32" s="121" t="s">
        <v>146</v>
      </c>
      <c r="F32" s="123" t="s">
        <v>153</v>
      </c>
      <c r="G32" s="122" t="s">
        <v>118</v>
      </c>
      <c r="H32" s="122" t="s">
        <v>141</v>
      </c>
      <c r="I32" s="124">
        <v>243423</v>
      </c>
      <c r="J32" s="125">
        <v>2.0833333333333332E-2</v>
      </c>
      <c r="K32" s="126" t="s">
        <v>135</v>
      </c>
      <c r="L32" s="120" t="s">
        <v>74</v>
      </c>
      <c r="M32" s="127">
        <v>2</v>
      </c>
    </row>
    <row r="33" spans="1:13" s="105" customFormat="1" ht="41.25" customHeight="1" x14ac:dyDescent="0.2">
      <c r="A33" s="120">
        <v>27</v>
      </c>
      <c r="B33" s="121" t="s">
        <v>113</v>
      </c>
      <c r="C33" s="122" t="s">
        <v>114</v>
      </c>
      <c r="D33" s="122" t="s">
        <v>61</v>
      </c>
      <c r="E33" s="121" t="s">
        <v>146</v>
      </c>
      <c r="F33" s="123" t="s">
        <v>153</v>
      </c>
      <c r="G33" s="122" t="s">
        <v>118</v>
      </c>
      <c r="H33" s="122" t="s">
        <v>141</v>
      </c>
      <c r="I33" s="124">
        <v>243424</v>
      </c>
      <c r="J33" s="125">
        <v>2.0833333333333332E-2</v>
      </c>
      <c r="K33" s="126" t="s">
        <v>135</v>
      </c>
      <c r="L33" s="120" t="s">
        <v>74</v>
      </c>
      <c r="M33" s="127">
        <v>2</v>
      </c>
    </row>
    <row r="34" spans="1:13" s="105" customFormat="1" ht="41.25" customHeight="1" x14ac:dyDescent="0.2">
      <c r="A34" s="120">
        <v>28</v>
      </c>
      <c r="B34" s="121" t="s">
        <v>128</v>
      </c>
      <c r="C34" s="122" t="s">
        <v>110</v>
      </c>
      <c r="D34" s="122" t="s">
        <v>61</v>
      </c>
      <c r="E34" s="121" t="s">
        <v>146</v>
      </c>
      <c r="F34" s="123" t="s">
        <v>153</v>
      </c>
      <c r="G34" s="122" t="s">
        <v>118</v>
      </c>
      <c r="H34" s="122" t="s">
        <v>141</v>
      </c>
      <c r="I34" s="124">
        <v>243425</v>
      </c>
      <c r="J34" s="125">
        <v>2.0833333333333332E-2</v>
      </c>
      <c r="K34" s="126" t="s">
        <v>135</v>
      </c>
      <c r="L34" s="120" t="s">
        <v>74</v>
      </c>
      <c r="M34" s="127">
        <v>2</v>
      </c>
    </row>
    <row r="35" spans="1:13" s="105" customFormat="1" ht="41.25" customHeight="1" x14ac:dyDescent="0.2">
      <c r="A35" s="120">
        <v>29</v>
      </c>
      <c r="B35" s="121" t="s">
        <v>94</v>
      </c>
      <c r="C35" s="122" t="s">
        <v>95</v>
      </c>
      <c r="D35" s="122" t="s">
        <v>51</v>
      </c>
      <c r="E35" s="121" t="s">
        <v>145</v>
      </c>
      <c r="F35" s="123" t="s">
        <v>153</v>
      </c>
      <c r="G35" s="122" t="s">
        <v>118</v>
      </c>
      <c r="H35" s="122" t="s">
        <v>141</v>
      </c>
      <c r="I35" s="124">
        <v>243417</v>
      </c>
      <c r="J35" s="125">
        <v>4.1666666666666664E-2</v>
      </c>
      <c r="K35" s="126" t="s">
        <v>135</v>
      </c>
      <c r="L35" s="120" t="s">
        <v>74</v>
      </c>
      <c r="M35" s="127">
        <v>2</v>
      </c>
    </row>
    <row r="36" spans="1:13" s="105" customFormat="1" ht="41.25" customHeight="1" x14ac:dyDescent="0.2">
      <c r="A36" s="120">
        <v>30</v>
      </c>
      <c r="B36" s="121" t="s">
        <v>96</v>
      </c>
      <c r="C36" s="122" t="s">
        <v>97</v>
      </c>
      <c r="D36" s="122" t="s">
        <v>51</v>
      </c>
      <c r="E36" s="121" t="s">
        <v>149</v>
      </c>
      <c r="F36" s="123" t="s">
        <v>153</v>
      </c>
      <c r="G36" s="122" t="s">
        <v>118</v>
      </c>
      <c r="H36" s="122" t="s">
        <v>142</v>
      </c>
      <c r="I36" s="124">
        <v>243404</v>
      </c>
      <c r="J36" s="125">
        <v>0.16666666666666666</v>
      </c>
      <c r="K36" s="126" t="s">
        <v>135</v>
      </c>
      <c r="L36" s="120" t="s">
        <v>74</v>
      </c>
      <c r="M36" s="127">
        <v>2</v>
      </c>
    </row>
    <row r="37" spans="1:13" s="105" customFormat="1" ht="41.25" customHeight="1" x14ac:dyDescent="0.2">
      <c r="A37" s="120">
        <v>31</v>
      </c>
      <c r="B37" s="121" t="s">
        <v>120</v>
      </c>
      <c r="C37" s="122" t="s">
        <v>97</v>
      </c>
      <c r="D37" s="122" t="s">
        <v>51</v>
      </c>
      <c r="E37" s="121" t="s">
        <v>140</v>
      </c>
      <c r="F37" s="123" t="s">
        <v>153</v>
      </c>
      <c r="G37" s="122" t="s">
        <v>118</v>
      </c>
      <c r="H37" s="122" t="s">
        <v>141</v>
      </c>
      <c r="I37" s="124">
        <v>243385</v>
      </c>
      <c r="J37" s="125">
        <v>7.2916666666666671E-2</v>
      </c>
      <c r="K37" s="126" t="s">
        <v>135</v>
      </c>
      <c r="L37" s="120" t="s">
        <v>74</v>
      </c>
      <c r="M37" s="127">
        <v>2</v>
      </c>
    </row>
    <row r="38" spans="1:13" s="105" customFormat="1" ht="41.25" customHeight="1" x14ac:dyDescent="0.2">
      <c r="A38" s="120">
        <v>32</v>
      </c>
      <c r="B38" s="121" t="s">
        <v>72</v>
      </c>
      <c r="C38" s="122" t="s">
        <v>98</v>
      </c>
      <c r="D38" s="122" t="s">
        <v>51</v>
      </c>
      <c r="E38" s="121" t="s">
        <v>140</v>
      </c>
      <c r="F38" s="123" t="s">
        <v>153</v>
      </c>
      <c r="G38" s="122" t="s">
        <v>118</v>
      </c>
      <c r="H38" s="122" t="s">
        <v>141</v>
      </c>
      <c r="I38" s="124">
        <v>243445</v>
      </c>
      <c r="J38" s="125">
        <v>7.2916666666666671E-2</v>
      </c>
      <c r="K38" s="126" t="s">
        <v>135</v>
      </c>
      <c r="L38" s="120" t="s">
        <v>74</v>
      </c>
      <c r="M38" s="127">
        <v>2</v>
      </c>
    </row>
    <row r="39" spans="1:13" s="105" customFormat="1" ht="41.25" customHeight="1" x14ac:dyDescent="0.2">
      <c r="A39" s="120">
        <v>33</v>
      </c>
      <c r="B39" s="121" t="s">
        <v>116</v>
      </c>
      <c r="C39" s="122" t="s">
        <v>71</v>
      </c>
      <c r="D39" s="122" t="s">
        <v>61</v>
      </c>
      <c r="E39" s="121" t="s">
        <v>150</v>
      </c>
      <c r="F39" s="123" t="s">
        <v>153</v>
      </c>
      <c r="G39" s="122" t="s">
        <v>118</v>
      </c>
      <c r="H39" s="122" t="s">
        <v>142</v>
      </c>
      <c r="I39" s="124">
        <v>243423</v>
      </c>
      <c r="J39" s="125">
        <v>0.16666666666666666</v>
      </c>
      <c r="K39" s="126" t="s">
        <v>135</v>
      </c>
      <c r="L39" s="120" t="s">
        <v>74</v>
      </c>
      <c r="M39" s="127">
        <v>2</v>
      </c>
    </row>
    <row r="40" spans="1:13" s="105" customFormat="1" ht="41.25" customHeight="1" x14ac:dyDescent="0.2">
      <c r="A40" s="120"/>
      <c r="B40" s="121" t="s">
        <v>116</v>
      </c>
      <c r="C40" s="122" t="s">
        <v>71</v>
      </c>
      <c r="D40" s="122" t="s">
        <v>61</v>
      </c>
      <c r="E40" s="121" t="s">
        <v>151</v>
      </c>
      <c r="F40" s="123" t="s">
        <v>153</v>
      </c>
      <c r="G40" s="122" t="s">
        <v>118</v>
      </c>
      <c r="H40" s="122" t="s">
        <v>142</v>
      </c>
      <c r="I40" s="124">
        <v>243412</v>
      </c>
      <c r="J40" s="125">
        <v>8.3333333333333329E-2</v>
      </c>
      <c r="K40" s="126" t="s">
        <v>135</v>
      </c>
      <c r="L40" s="120" t="s">
        <v>74</v>
      </c>
      <c r="M40" s="127">
        <v>2</v>
      </c>
    </row>
    <row r="41" spans="1:13" s="105" customFormat="1" ht="41.25" customHeight="1" x14ac:dyDescent="0.2">
      <c r="A41" s="120"/>
      <c r="B41" s="121" t="s">
        <v>116</v>
      </c>
      <c r="C41" s="122" t="s">
        <v>71</v>
      </c>
      <c r="D41" s="122" t="s">
        <v>61</v>
      </c>
      <c r="E41" s="121" t="s">
        <v>152</v>
      </c>
      <c r="F41" s="123" t="s">
        <v>153</v>
      </c>
      <c r="G41" s="122" t="s">
        <v>118</v>
      </c>
      <c r="H41" s="122" t="s">
        <v>142</v>
      </c>
      <c r="I41" s="124">
        <v>243420</v>
      </c>
      <c r="J41" s="125">
        <v>0.125</v>
      </c>
      <c r="K41" s="126" t="s">
        <v>135</v>
      </c>
      <c r="L41" s="120" t="s">
        <v>74</v>
      </c>
      <c r="M41" s="127">
        <v>2</v>
      </c>
    </row>
    <row r="42" spans="1:13" s="105" customFormat="1" ht="41.25" customHeight="1" x14ac:dyDescent="0.2">
      <c r="A42" s="120">
        <v>34</v>
      </c>
      <c r="B42" s="121" t="s">
        <v>117</v>
      </c>
      <c r="C42" s="122" t="s">
        <v>106</v>
      </c>
      <c r="D42" s="122" t="s">
        <v>61</v>
      </c>
      <c r="E42" s="121" t="s">
        <v>150</v>
      </c>
      <c r="F42" s="123" t="s">
        <v>153</v>
      </c>
      <c r="G42" s="122" t="s">
        <v>118</v>
      </c>
      <c r="H42" s="122" t="s">
        <v>142</v>
      </c>
      <c r="I42" s="124">
        <v>243418</v>
      </c>
      <c r="J42" s="125">
        <v>0.16666666666666666</v>
      </c>
      <c r="K42" s="126" t="s">
        <v>135</v>
      </c>
      <c r="L42" s="120" t="s">
        <v>74</v>
      </c>
      <c r="M42" s="127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52:D1350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51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51" xr:uid="{00000000-0002-0000-0000-000005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51" xr:uid="{00000000-0002-0000-0000-000006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51" xr:uid="{00000000-0002-0000-0000-000007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51" xr:uid="{00000000-0002-0000-0000-000008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51" xr:uid="{00000000-0002-0000-0000-000009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57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2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RowHeight="21.75" x14ac:dyDescent="0.2"/>
  <cols>
    <col min="1" max="1" width="3.125" style="18" customWidth="1"/>
    <col min="2" max="2" width="19.125" style="18" customWidth="1"/>
    <col min="3" max="3" width="10.5" style="18" customWidth="1"/>
    <col min="4" max="4" width="8.25" style="18" customWidth="1"/>
    <col min="5" max="5" width="28.5" style="18" customWidth="1"/>
    <col min="6" max="6" width="8.75" style="18" customWidth="1"/>
    <col min="7" max="7" width="1.5" style="18" customWidth="1"/>
    <col min="8" max="8" width="12.25" style="18" customWidth="1"/>
    <col min="9" max="9" width="9.75" style="18" customWidth="1"/>
    <col min="10" max="10" width="7.375" style="26" customWidth="1"/>
    <col min="11" max="11" width="8.375" style="18" customWidth="1"/>
    <col min="12" max="12" width="9.2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0" customFormat="1" ht="36.75" customHeight="1" x14ac:dyDescent="0.65">
      <c r="A1" s="173" t="s">
        <v>66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48"/>
      <c r="O1" s="20"/>
      <c r="P1" s="8"/>
      <c r="Q1" s="9"/>
    </row>
    <row r="2" spans="1:17" s="10" customFormat="1" ht="24.75" customHeight="1" x14ac:dyDescent="0.4">
      <c r="A2" s="5"/>
      <c r="B2" s="3"/>
      <c r="C2" s="28" t="s">
        <v>7</v>
      </c>
      <c r="D2" s="180" t="str">
        <f>เก็บข้อมูลHRD!C2</f>
        <v>สำนักงานปศุสัตว์เขต 8</v>
      </c>
      <c r="E2" s="180"/>
      <c r="F2" s="180"/>
      <c r="G2" s="180"/>
      <c r="H2" s="180"/>
      <c r="I2" s="180"/>
      <c r="J2" s="181" t="s">
        <v>68</v>
      </c>
      <c r="K2" s="181"/>
      <c r="L2" s="180" t="str">
        <f>เก็บข้อมูลHRD!J4</f>
        <v>จีรพรรณ ทองแท่น</v>
      </c>
      <c r="M2" s="180"/>
      <c r="N2" s="49"/>
      <c r="O2" s="19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 x14ac:dyDescent="0.4">
      <c r="A4" s="6"/>
      <c r="B4" s="175" t="s">
        <v>46</v>
      </c>
      <c r="C4" s="176"/>
      <c r="D4" s="65">
        <f>เก็บข้อมูลHRD!D4</f>
        <v>20</v>
      </c>
      <c r="E4" s="29" t="s">
        <v>53</v>
      </c>
      <c r="F4" s="65">
        <f>เก็บข้อมูลHRD!F4</f>
        <v>14</v>
      </c>
      <c r="G4" s="30"/>
      <c r="H4" s="31" t="s">
        <v>47</v>
      </c>
      <c r="I4" s="177">
        <f>เก็บข้อมูลHRD!H4</f>
        <v>2566</v>
      </c>
      <c r="J4" s="178"/>
      <c r="K4" s="179" t="s">
        <v>45</v>
      </c>
      <c r="L4" s="179"/>
      <c r="M4" s="32">
        <f>เก็บข้อมูลHRD!L4:M4</f>
        <v>45169</v>
      </c>
      <c r="N4" s="50"/>
      <c r="O4" s="21"/>
      <c r="P4" s="16"/>
    </row>
    <row r="5" spans="1:17" s="24" customFormat="1" ht="5.25" customHeight="1" x14ac:dyDescent="0.2">
      <c r="A5" s="7"/>
      <c r="B5" s="172"/>
      <c r="C5" s="172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 x14ac:dyDescent="0.2">
      <c r="A6" s="151" t="s">
        <v>13</v>
      </c>
      <c r="B6" s="148" t="s">
        <v>34</v>
      </c>
      <c r="C6" s="149"/>
      <c r="D6" s="149"/>
      <c r="E6" s="149"/>
      <c r="F6" s="150"/>
      <c r="G6" s="33"/>
      <c r="H6" s="184" t="s">
        <v>32</v>
      </c>
      <c r="I6" s="184"/>
      <c r="J6" s="184"/>
      <c r="K6" s="183" t="s">
        <v>33</v>
      </c>
      <c r="L6" s="183"/>
      <c r="M6" s="183"/>
      <c r="N6" s="51"/>
      <c r="O6" s="17"/>
      <c r="P6" s="23"/>
      <c r="Q6" s="23"/>
    </row>
    <row r="7" spans="1:17" ht="24.95" customHeight="1" x14ac:dyDescent="0.55000000000000004">
      <c r="A7" s="152"/>
      <c r="B7" s="166" t="s">
        <v>51</v>
      </c>
      <c r="C7" s="167"/>
      <c r="D7" s="168"/>
      <c r="E7" s="164" t="s">
        <v>61</v>
      </c>
      <c r="F7" s="164"/>
      <c r="G7" s="36"/>
      <c r="H7" s="169" t="s">
        <v>15</v>
      </c>
      <c r="I7" s="169"/>
      <c r="J7" s="37">
        <f>COUNTIF(เก็บข้อมูลHRD!F7:F1857,"ความรู้/ทักษะเฉพาะทางในสายงาน")</f>
        <v>0</v>
      </c>
      <c r="K7" s="171" t="s">
        <v>48</v>
      </c>
      <c r="L7" s="171"/>
      <c r="M7" s="38">
        <f>COUNTIF(เก็บข้อมูลHRD!G7:G1857,"อบรมกับหน่วยงานนอกกรมฯ")</f>
        <v>0</v>
      </c>
      <c r="N7" s="53"/>
    </row>
    <row r="8" spans="1:17" ht="24.95" customHeight="1" x14ac:dyDescent="0.55000000000000004">
      <c r="A8" s="152"/>
      <c r="B8" s="163" t="s">
        <v>8</v>
      </c>
      <c r="C8" s="163"/>
      <c r="D8" s="34">
        <f t="array" ref="D8">COUNTIFS(เก็บข้อมูลHRD!D7:D1857,"ข้าราชการ",เก็บข้อมูลHRD!M7:M1857,"1")</f>
        <v>0</v>
      </c>
      <c r="E8" s="35" t="s">
        <v>10</v>
      </c>
      <c r="F8" s="34">
        <f t="array" ref="F8">COUNTIFS(เก็บข้อมูลHRD!D7:D1857,"พนักงานราชการ",เก็บข้อมูลHRD!M7:M1857,"1")</f>
        <v>0</v>
      </c>
      <c r="G8" s="36"/>
      <c r="H8" s="169" t="s">
        <v>16</v>
      </c>
      <c r="I8" s="169"/>
      <c r="J8" s="37">
        <f>COUNTIF(เก็บข้อมูลHRD!F7:F1857,"ภาษา")</f>
        <v>0</v>
      </c>
      <c r="K8" s="170" t="s">
        <v>40</v>
      </c>
      <c r="L8" s="170"/>
      <c r="M8" s="38">
        <f>COUNTIF(เก็บข้อมูลHRD!G7:G1857,"อบรมกับหน่วยงานในกรมฯ")</f>
        <v>0</v>
      </c>
      <c r="N8" s="53"/>
      <c r="P8" s="25"/>
    </row>
    <row r="9" spans="1:17" ht="24.95" customHeight="1" x14ac:dyDescent="0.55000000000000004">
      <c r="A9" s="152"/>
      <c r="B9" s="163" t="s">
        <v>9</v>
      </c>
      <c r="C9" s="163"/>
      <c r="D9" s="39">
        <f t="array" ref="D9">SUMPRODUCT(IF(เก็บข้อมูลHRD!D7:D1857="ข้าราชการ",IF(เก็บข้อมูลHRD!B7:B1857&lt;&gt;"",IF(เก็บข้อมูลHRD!M7:M1857=1,1/COUNTIFS(เก็บข้อมูลHRD!B7:B1857,เก็บข้อมูลHRD!B7:B1857,เก็บข้อมูลHRD!D7:D1857,"ข้าราชการ",เก็บข้อมูลHRD!B7:B1857,"&lt;&gt;",เก็บข้อมูลHRD!M7:M1857,"=1")))))</f>
        <v>0</v>
      </c>
      <c r="E9" s="35" t="s">
        <v>11</v>
      </c>
      <c r="F9" s="34">
        <f t="array" ref="F9">SUMPRODUCT(IF(เก็บข้อมูลHRD!D7:D1857="พนักงานราชการ",IF(เก็บข้อมูลHRD!B7:B1857&lt;&gt;"",IF(เก็บข้อมูลHRD!M7:M1857=1,1/COUNTIFS(เก็บข้อมูลHRD!B7:B1857,เก็บข้อมูลHRD!B7:B1857,เก็บข้อมูลHRD!D7:D1857,"พนักงานราชการ",เก็บข้อมูลHRD!B7:B1857,"&lt;&gt;",เก็บข้อมูลHRD!M7:M1857,"=1")))))</f>
        <v>0</v>
      </c>
      <c r="G9" s="41"/>
      <c r="H9" s="169" t="s">
        <v>17</v>
      </c>
      <c r="I9" s="169"/>
      <c r="J9" s="37">
        <f>COUNTIF(เก็บข้อมูลHRD!F7:F1857,"ภาวะผู้นำ/คุณธรรม/จริยธรรม")</f>
        <v>0</v>
      </c>
      <c r="K9" s="171" t="s">
        <v>49</v>
      </c>
      <c r="L9" s="171"/>
      <c r="M9" s="38">
        <f>COUNTIF(เก็บข้อมูลHRD!G7:G1857,"e-Learning")</f>
        <v>36</v>
      </c>
      <c r="N9" s="53"/>
    </row>
    <row r="10" spans="1:17" ht="24.95" customHeight="1" x14ac:dyDescent="0.55000000000000004">
      <c r="A10" s="153"/>
      <c r="B10" s="163" t="s">
        <v>69</v>
      </c>
      <c r="C10" s="163"/>
      <c r="D10" s="40">
        <f t="array" ref="D10">D9/D4*100</f>
        <v>0</v>
      </c>
      <c r="E10" s="35" t="s">
        <v>70</v>
      </c>
      <c r="F10" s="40">
        <f t="array" ref="F10">F9/F4*100</f>
        <v>0</v>
      </c>
      <c r="G10" s="42"/>
      <c r="H10" s="169" t="s">
        <v>18</v>
      </c>
      <c r="I10" s="169"/>
      <c r="J10" s="37">
        <f t="array" ref="J10">COUNTIF(เก็บข้อมูลHRD!F7:F857,"จิตอาสา/บริการ")</f>
        <v>0</v>
      </c>
      <c r="K10" s="171" t="s">
        <v>23</v>
      </c>
      <c r="L10" s="171"/>
      <c r="M10" s="38">
        <f>COUNTIF(เก็บข้อมูลHRD!G7:G1857,"ชุมชนนักปฏิบัติ(CoP)")</f>
        <v>0</v>
      </c>
      <c r="N10" s="53"/>
    </row>
    <row r="11" spans="1:17" ht="24.95" customHeight="1" x14ac:dyDescent="0.55000000000000004">
      <c r="A11" s="160" t="s">
        <v>14</v>
      </c>
      <c r="B11" s="157" t="s">
        <v>35</v>
      </c>
      <c r="C11" s="158"/>
      <c r="D11" s="158"/>
      <c r="E11" s="158"/>
      <c r="F11" s="159"/>
      <c r="G11" s="36"/>
      <c r="H11" s="169" t="s">
        <v>19</v>
      </c>
      <c r="I11" s="169"/>
      <c r="J11" s="37">
        <f>COUNTIF(เก็บข้อมูลHRD!F7:F1857,"ความรับผิดชอบ/ซื่อสัตย์สุจริต")</f>
        <v>0</v>
      </c>
      <c r="K11" s="171" t="s">
        <v>26</v>
      </c>
      <c r="L11" s="171"/>
      <c r="M11" s="38">
        <f>COUNTIF(เก็บข้อมูลHRD!G7:G1857,"สอนงาน")</f>
        <v>0</v>
      </c>
      <c r="N11" s="53"/>
    </row>
    <row r="12" spans="1:17" ht="24.95" customHeight="1" x14ac:dyDescent="0.55000000000000004">
      <c r="A12" s="161"/>
      <c r="B12" s="154" t="s">
        <v>51</v>
      </c>
      <c r="C12" s="155"/>
      <c r="D12" s="156"/>
      <c r="E12" s="165" t="s">
        <v>61</v>
      </c>
      <c r="F12" s="165"/>
      <c r="G12" s="36"/>
      <c r="H12" s="169" t="s">
        <v>20</v>
      </c>
      <c r="I12" s="169"/>
      <c r="J12" s="37">
        <f>COUNTIF(เก็บข้อมูลHRD!F7:F1857,"ทำงานเป็นทีม")</f>
        <v>0</v>
      </c>
      <c r="K12" s="171" t="s">
        <v>27</v>
      </c>
      <c r="L12" s="171"/>
      <c r="M12" s="38">
        <f>COUNTIF(เก็บข้อมูลHRD!G7:G1857,"มอบหมายงาน")</f>
        <v>0</v>
      </c>
      <c r="N12" s="53"/>
    </row>
    <row r="13" spans="1:17" ht="24.95" customHeight="1" x14ac:dyDescent="0.55000000000000004">
      <c r="A13" s="161"/>
      <c r="B13" s="143" t="s">
        <v>8</v>
      </c>
      <c r="C13" s="143"/>
      <c r="D13" s="34">
        <f t="array" ref="D13">COUNTIFS(เก็บข้อมูลHRD!D7:D1857,"ข้าราชการ",เก็บข้อมูลHRD!M7:M1857,"2")</f>
        <v>20</v>
      </c>
      <c r="E13" s="35" t="s">
        <v>10</v>
      </c>
      <c r="F13" s="34">
        <f t="array" ref="F13">COUNTIFS(เก็บข้อมูลHRD!D7:D1857,"พนักงานราชการ",เก็บข้อมูลHRD!M7:M1857,"2")</f>
        <v>16</v>
      </c>
      <c r="G13" s="41"/>
      <c r="H13" s="169" t="s">
        <v>24</v>
      </c>
      <c r="I13" s="169"/>
      <c r="J13" s="37">
        <f>COUNTIF(เก็บข้อมูลHRD!F7:F1857,"คิดค้น/ใช้นวัตกรรมใหม่ๆ")</f>
        <v>0</v>
      </c>
      <c r="K13" s="171" t="s">
        <v>28</v>
      </c>
      <c r="L13" s="171"/>
      <c r="M13" s="38">
        <f>COUNTIF(เก็บข้อมูลHRD!G7:G1857,"ดูงานนอกสถานที่")</f>
        <v>0</v>
      </c>
      <c r="N13" s="53"/>
      <c r="Q13" s="18" t="s">
        <v>56</v>
      </c>
    </row>
    <row r="14" spans="1:17" ht="24.95" customHeight="1" x14ac:dyDescent="0.55000000000000004">
      <c r="A14" s="161"/>
      <c r="B14" s="143" t="s">
        <v>9</v>
      </c>
      <c r="C14" s="143"/>
      <c r="D14" s="34">
        <f t="array" ref="D14">SUMPRODUCT(IF(เก็บข้อมูลHRD!D7:D1857="ข้าราชการ",IF(เก็บข้อมูลHRD!B7:B1857&lt;&gt;"",IF(เก็บข้อมูลHRD!M7:M1857=2,1/COUNTIFS(เก็บข้อมูลHRD!B7:B1857,เก็บข้อมูลHRD!B7:B1857,เก็บข้อมูลHRD!D7:D1857,"ข้าราชการ",เก็บข้อมูลHRD!B7:B1857,"&lt;&gt;",เก็บข้อมูลHRD!M7:M1857,"=2")))))</f>
        <v>20</v>
      </c>
      <c r="E14" s="35" t="s">
        <v>11</v>
      </c>
      <c r="F14" s="34">
        <f t="array" ref="F14">SUMPRODUCT(IF(เก็บข้อมูลHRD!D7:D1857="พนักงานราชการ",IF(เก็บข้อมูลHRD!B7:B1857&lt;&gt;"",IF(เก็บข้อมูลHRD!M7:M1857=2,1/COUNTIFS(เก็บข้อมูลHRD!B7:B1857,เก็บข้อมูลHRD!B7:B1857,เก็บข้อมูลHRD!D7:D1857,"พนักงานราชการ",เก็บข้อมูลHRD!B7:B1857,"&lt;&gt;",เก็บข้อมูลHRD!M7:M1857,"=2")))))</f>
        <v>14.000000000000002</v>
      </c>
      <c r="G14" s="42"/>
      <c r="H14" s="169" t="s">
        <v>25</v>
      </c>
      <c r="I14" s="169"/>
      <c r="J14" s="37">
        <f>COUNTIF(เก็บข้อมูลHRD!F7:F1857,"กฎหมาย/กฎระเบียบฯ")</f>
        <v>0</v>
      </c>
      <c r="K14" s="171" t="s">
        <v>29</v>
      </c>
      <c r="L14" s="171"/>
      <c r="M14" s="38">
        <f>COUNTIF(เก็บข้อมูลHRD!G7:G1857,"หมุนเวียนงาน")</f>
        <v>0</v>
      </c>
      <c r="N14" s="53"/>
    </row>
    <row r="15" spans="1:17" ht="24.95" customHeight="1" x14ac:dyDescent="0.55000000000000004">
      <c r="A15" s="162"/>
      <c r="B15" s="143" t="s">
        <v>69</v>
      </c>
      <c r="C15" s="143"/>
      <c r="D15" s="40">
        <f>D14/D4*100</f>
        <v>100</v>
      </c>
      <c r="E15" s="35" t="s">
        <v>70</v>
      </c>
      <c r="F15" s="40">
        <f>F14/F4*100</f>
        <v>100.00000000000003</v>
      </c>
      <c r="G15" s="36"/>
      <c r="H15" s="169" t="s">
        <v>21</v>
      </c>
      <c r="I15" s="169"/>
      <c r="J15" s="37">
        <f>COUNTIF(เก็บข้อมูลHRD!F7:F1857,"การใช้เทคโนโลยี")</f>
        <v>36</v>
      </c>
      <c r="K15" s="171" t="s">
        <v>30</v>
      </c>
      <c r="L15" s="171"/>
      <c r="M15" s="38">
        <f>COUNTIF(เก็บข้อมูลHRD!G7:G1857,"เรียนรู้ด้วยตนเอง")</f>
        <v>0</v>
      </c>
      <c r="N15" s="53"/>
    </row>
    <row r="16" spans="1:17" ht="24.95" customHeight="1" x14ac:dyDescent="0.55000000000000004">
      <c r="A16" s="138" t="s">
        <v>12</v>
      </c>
      <c r="B16" s="139" t="s">
        <v>36</v>
      </c>
      <c r="C16" s="139"/>
      <c r="D16" s="139"/>
      <c r="E16" s="139"/>
      <c r="F16" s="140"/>
      <c r="G16" s="36"/>
      <c r="H16" s="169" t="s">
        <v>22</v>
      </c>
      <c r="I16" s="169"/>
      <c r="J16" s="37">
        <f>COUNTIF(เก็บข้อมูลHRD!F7:F1857,"ทักษะการคิด")</f>
        <v>0</v>
      </c>
      <c r="K16" s="171" t="s">
        <v>31</v>
      </c>
      <c r="L16" s="171"/>
      <c r="M16" s="38">
        <f>COUNTIF(เก็บข้อมูลHRD!G7:G1857,"อื่นๆ")</f>
        <v>0</v>
      </c>
      <c r="N16" s="53"/>
    </row>
    <row r="17" spans="1:18" ht="23.25" customHeight="1" x14ac:dyDescent="0.2">
      <c r="A17" s="138"/>
      <c r="B17" s="139" t="s">
        <v>51</v>
      </c>
      <c r="C17" s="139"/>
      <c r="D17" s="140"/>
      <c r="E17" s="141" t="s">
        <v>61</v>
      </c>
      <c r="F17" s="141"/>
      <c r="G17" s="41"/>
      <c r="H17" s="185" t="s">
        <v>52</v>
      </c>
      <c r="I17" s="185"/>
      <c r="J17" s="60">
        <f>SUM(J7:J16)</f>
        <v>36</v>
      </c>
      <c r="K17" s="185" t="s">
        <v>52</v>
      </c>
      <c r="L17" s="185"/>
      <c r="M17" s="61">
        <f>SUM(M7:M16)</f>
        <v>36</v>
      </c>
      <c r="N17" s="53"/>
    </row>
    <row r="18" spans="1:18" ht="24.95" customHeight="1" x14ac:dyDescent="0.5">
      <c r="A18" s="138"/>
      <c r="B18" s="142" t="s">
        <v>8</v>
      </c>
      <c r="C18" s="143"/>
      <c r="D18" s="34">
        <f>COUNTIF(เก็บข้อมูลHRD!D7:D1857,"ข้าราชการ")</f>
        <v>20</v>
      </c>
      <c r="E18" s="35" t="s">
        <v>10</v>
      </c>
      <c r="F18" s="34">
        <f t="array" ref="F18">COUNTIF(เก็บข้อมูลHRD!D7:D1857,"พนักงานราชการ")</f>
        <v>16</v>
      </c>
      <c r="G18" s="42"/>
      <c r="H18" s="135" t="s">
        <v>62</v>
      </c>
      <c r="I18" s="136"/>
      <c r="J18" s="136"/>
      <c r="K18" s="136"/>
      <c r="L18" s="136"/>
      <c r="M18" s="136"/>
      <c r="N18" s="42"/>
    </row>
    <row r="19" spans="1:18" ht="28.5" customHeight="1" x14ac:dyDescent="0.2">
      <c r="A19" s="138"/>
      <c r="B19" s="142" t="s">
        <v>9</v>
      </c>
      <c r="C19" s="143"/>
      <c r="D19" s="34">
        <f t="array" ref="D19">SUMPRODUCT(IF(เก็บข้อมูลHRD!D7:D1857="ข้าราชการ",IF(เก็บข้อมูลHRD!B7:B1857&lt;&gt;"",1/COUNTIFS(เก็บข้อมูลHRD!B7:B1857,เก็บข้อมูลHRD!B7:B1857,เก็บข้อมูลHRD!D7:D1857,"ข้าราชการ",เก็บข้อมูลHRD!B7:B1857,"&lt;&gt;"))))</f>
        <v>20</v>
      </c>
      <c r="E19" s="35" t="s">
        <v>11</v>
      </c>
      <c r="F19" s="34">
        <f t="array" ref="F19">SUMPRODUCT(IF(เก็บข้อมูลHRD!D7:D1857="พนักงานราชการ",IF(เก็บข้อมูลHRD!B7:B1857&lt;&gt;"",1/COUNTIFS(เก็บข้อมูลHRD!B7:B1857,เก็บข้อมูลHRD!B7:B1857,เก็บข้อมูลHRD!D7:D1857,"พนักงานราชการ",เก็บข้อมูลHRD!B7:B1857,"&lt;&gt;"))))</f>
        <v>14.000000000000002</v>
      </c>
      <c r="G19" s="41"/>
      <c r="H19" s="137"/>
      <c r="I19" s="137"/>
      <c r="J19" s="137"/>
      <c r="K19" s="137"/>
      <c r="L19" s="137"/>
      <c r="M19" s="137"/>
      <c r="N19" s="52"/>
    </row>
    <row r="20" spans="1:18" ht="24.95" customHeight="1" x14ac:dyDescent="0.5">
      <c r="A20" s="138"/>
      <c r="B20" s="142" t="s">
        <v>69</v>
      </c>
      <c r="C20" s="143"/>
      <c r="D20" s="40">
        <f>D19/D4*100</f>
        <v>100</v>
      </c>
      <c r="E20" s="35" t="s">
        <v>70</v>
      </c>
      <c r="F20" s="40">
        <f>F19/F4*100</f>
        <v>100.00000000000003</v>
      </c>
      <c r="G20" s="42"/>
      <c r="H20" s="137"/>
      <c r="I20" s="137"/>
      <c r="J20" s="137"/>
      <c r="K20" s="137"/>
      <c r="L20" s="137"/>
      <c r="M20" s="137"/>
      <c r="N20" s="47"/>
    </row>
    <row r="21" spans="1:18" ht="25.5" customHeight="1" x14ac:dyDescent="0.2">
      <c r="A21" s="138"/>
      <c r="B21" s="144" t="s">
        <v>39</v>
      </c>
      <c r="C21" s="144"/>
      <c r="D21" s="144"/>
      <c r="E21" s="144"/>
      <c r="F21" s="145"/>
      <c r="G21" s="66"/>
      <c r="H21" s="137"/>
      <c r="I21" s="137"/>
      <c r="J21" s="137"/>
      <c r="K21" s="137"/>
      <c r="L21" s="137"/>
      <c r="M21" s="137"/>
      <c r="N21" s="47"/>
      <c r="R21" s="18" t="s">
        <v>56</v>
      </c>
    </row>
    <row r="22" spans="1:18" ht="24" customHeight="1" x14ac:dyDescent="0.2">
      <c r="A22" s="138"/>
      <c r="B22" s="146" t="s">
        <v>38</v>
      </c>
      <c r="C22" s="147"/>
      <c r="D22" s="43">
        <f t="array" ref="D22">SUMPRODUCT(IF(เก็บข้อมูลHRD!L7:L1857="มี",IF(เก็บข้อมูลHRD!B7:B1857&lt;&gt;"",1/COUNTIFS(เก็บข้อมูลHRD!B7:B1857,เก็บข้อมูลHRD!B7:B1857,เก็บข้อมูลHRD!L7:L1857,"มี",เก็บข้อมูลHRD!B7:B1857,"&lt;&gt;"))))</f>
        <v>34.000000000000007</v>
      </c>
      <c r="E22" s="35" t="s">
        <v>37</v>
      </c>
      <c r="F22" s="40">
        <f t="array" ref="F22">(D22/SUMPRODUCT((เก็บข้อมูลHRD!B7:B1857&lt;&gt;"")/COUNTIF(เก็บข้อมูลHRD!B7:B1857,เก็บข้อมูลHRD!B7:B1857&amp;"")))*100</f>
        <v>100</v>
      </c>
      <c r="G22" s="67"/>
      <c r="H22" s="137"/>
      <c r="I22" s="137"/>
      <c r="J22" s="137"/>
      <c r="K22" s="137"/>
      <c r="L22" s="137"/>
      <c r="M22" s="137"/>
      <c r="N22" s="47"/>
    </row>
    <row r="23" spans="1:18" ht="24" x14ac:dyDescent="0.2">
      <c r="A23" s="138"/>
      <c r="B23" s="144" t="s">
        <v>41</v>
      </c>
      <c r="C23" s="144"/>
      <c r="D23" s="144"/>
      <c r="E23" s="144"/>
      <c r="F23" s="145"/>
      <c r="G23" s="67"/>
      <c r="H23" s="137"/>
      <c r="I23" s="137"/>
      <c r="J23" s="137"/>
      <c r="K23" s="137"/>
      <c r="L23" s="137"/>
      <c r="M23" s="137"/>
      <c r="N23" s="67"/>
    </row>
    <row r="24" spans="1:18" ht="21.75" customHeight="1" x14ac:dyDescent="0.2">
      <c r="A24" s="138"/>
      <c r="B24" s="146" t="s">
        <v>42</v>
      </c>
      <c r="C24" s="147"/>
      <c r="D24" s="44">
        <f t="array" ref="D24">SUM(เก็บข้อมูลHRD!K7:K1857)</f>
        <v>0</v>
      </c>
      <c r="E24" s="45" t="s">
        <v>57</v>
      </c>
      <c r="F24" s="46" t="e">
        <f t="array" ref="F24">AVERAGEIF(เก็บข้อมูลHRD!K7:K1857,"&lt;&gt;0")</f>
        <v>#DIV/0!</v>
      </c>
      <c r="G24" s="67"/>
      <c r="H24" s="134" t="s">
        <v>58</v>
      </c>
      <c r="I24" s="134"/>
      <c r="J24" s="134"/>
      <c r="K24" s="134"/>
      <c r="L24" s="134"/>
      <c r="M24" s="67"/>
      <c r="N24" s="67"/>
    </row>
    <row r="25" spans="1:18" x14ac:dyDescent="0.2">
      <c r="B25" s="182"/>
      <c r="C25" s="182"/>
      <c r="D25" s="182"/>
      <c r="E25" s="182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38"/>
  <sheetViews>
    <sheetView view="pageBreakPreview" zoomScaleNormal="100" zoomScaleSheetLayoutView="100" workbookViewId="0">
      <selection sqref="A1:D1"/>
    </sheetView>
  </sheetViews>
  <sheetFormatPr defaultRowHeight="26.25" x14ac:dyDescent="0.6"/>
  <cols>
    <col min="1" max="1" width="10.375" style="62" customWidth="1"/>
    <col min="2" max="2" width="42" style="63" customWidth="1"/>
    <col min="3" max="3" width="37.625" style="64" customWidth="1"/>
    <col min="4" max="4" width="44.75" style="62" customWidth="1"/>
    <col min="5" max="16384" width="9" style="54"/>
  </cols>
  <sheetData>
    <row r="1" spans="1:4" ht="36" x14ac:dyDescent="0.65">
      <c r="A1" s="187" t="s">
        <v>119</v>
      </c>
      <c r="B1" s="187"/>
      <c r="C1" s="187"/>
      <c r="D1" s="187"/>
    </row>
    <row r="2" spans="1:4" ht="63.75" customHeight="1" x14ac:dyDescent="0.6">
      <c r="A2" s="186" t="s">
        <v>67</v>
      </c>
      <c r="B2" s="186"/>
      <c r="C2" s="186"/>
      <c r="D2" s="186"/>
    </row>
    <row r="3" spans="1:4" ht="153.75" customHeight="1" x14ac:dyDescent="0.6">
      <c r="A3" s="186" t="s">
        <v>64</v>
      </c>
      <c r="B3" s="186"/>
      <c r="C3" s="186"/>
      <c r="D3" s="186"/>
    </row>
    <row r="4" spans="1:4" s="58" customFormat="1" ht="52.5" x14ac:dyDescent="0.2">
      <c r="A4" s="55" t="s">
        <v>55</v>
      </c>
      <c r="B4" s="56" t="s">
        <v>59</v>
      </c>
      <c r="C4" s="57" t="s">
        <v>1</v>
      </c>
      <c r="D4" s="59" t="s">
        <v>60</v>
      </c>
    </row>
    <row r="5" spans="1:4" s="119" customFormat="1" ht="29.25" customHeight="1" x14ac:dyDescent="0.65">
      <c r="A5" s="118">
        <v>1</v>
      </c>
      <c r="B5" s="114" t="s">
        <v>79</v>
      </c>
      <c r="C5" s="115" t="s">
        <v>80</v>
      </c>
      <c r="D5" s="116" t="str">
        <f>IF(COUNTIF(เก็บข้อมูลHRD!$B$7:$B$1857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s="119" customFormat="1" ht="29.25" customHeight="1" x14ac:dyDescent="0.65">
      <c r="A6" s="118">
        <v>2</v>
      </c>
      <c r="B6" s="114" t="s">
        <v>81</v>
      </c>
      <c r="C6" s="115" t="s">
        <v>130</v>
      </c>
      <c r="D6" s="116" t="str">
        <f>IF(COUNTIF(เก็บข้อมูลHRD!$B$7:$B$1857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s="119" customFormat="1" ht="29.25" customHeight="1" x14ac:dyDescent="0.65">
      <c r="A7" s="118">
        <v>3</v>
      </c>
      <c r="B7" s="114" t="s">
        <v>125</v>
      </c>
      <c r="C7" s="115" t="s">
        <v>126</v>
      </c>
      <c r="D7" s="116" t="str">
        <f>IF(COUNTIF(เก็บข้อมูลHRD!$B$7:$B$1857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s="119" customFormat="1" ht="29.25" customHeight="1" x14ac:dyDescent="0.65">
      <c r="A8" s="118">
        <v>4</v>
      </c>
      <c r="B8" s="114" t="s">
        <v>101</v>
      </c>
      <c r="C8" s="115" t="s">
        <v>102</v>
      </c>
      <c r="D8" s="116" t="str">
        <f>IF(COUNTIF(เก็บข้อมูลHRD!$B$7:$B$1857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s="119" customFormat="1" ht="29.25" customHeight="1" x14ac:dyDescent="0.65">
      <c r="A9" s="118">
        <v>5</v>
      </c>
      <c r="B9" s="114" t="s">
        <v>100</v>
      </c>
      <c r="C9" s="115" t="s">
        <v>99</v>
      </c>
      <c r="D9" s="116" t="str">
        <f>IF(COUNTIF(เก็บข้อมูลHRD!$B$7:$B$1857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s="119" customFormat="1" ht="29.25" customHeight="1" x14ac:dyDescent="0.65">
      <c r="A10" s="118">
        <v>6</v>
      </c>
      <c r="B10" s="114" t="s">
        <v>132</v>
      </c>
      <c r="C10" s="115" t="s">
        <v>99</v>
      </c>
      <c r="D10" s="116" t="str">
        <f>IF(COUNTIF(เก็บข้อมูลHRD!$B$7:$B$1857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s="119" customFormat="1" ht="29.25" customHeight="1" x14ac:dyDescent="0.65">
      <c r="A11" s="118">
        <v>7</v>
      </c>
      <c r="B11" s="114" t="s">
        <v>82</v>
      </c>
      <c r="C11" s="115" t="s">
        <v>73</v>
      </c>
      <c r="D11" s="116" t="str">
        <f>IF(COUNTIF(เก็บข้อมูลHRD!$B$7:$B$1857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s="119" customFormat="1" ht="29.25" customHeight="1" x14ac:dyDescent="0.65">
      <c r="A12" s="118">
        <v>8</v>
      </c>
      <c r="B12" s="114" t="s">
        <v>83</v>
      </c>
      <c r="C12" s="115" t="s">
        <v>73</v>
      </c>
      <c r="D12" s="116" t="str">
        <f>IF(COUNTIF(เก็บข้อมูลHRD!$B$7:$B$1857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s="119" customFormat="1" ht="29.25" customHeight="1" x14ac:dyDescent="0.65">
      <c r="A13" s="118">
        <v>9</v>
      </c>
      <c r="B13" s="114" t="s">
        <v>121</v>
      </c>
      <c r="C13" s="115" t="s">
        <v>77</v>
      </c>
      <c r="D13" s="116" t="str">
        <f>IF(COUNTIF(เก็บข้อมูลHRD!$B$7:$B$1857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s="119" customFormat="1" ht="29.25" customHeight="1" x14ac:dyDescent="0.65">
      <c r="A14" s="118">
        <v>10</v>
      </c>
      <c r="B14" s="114" t="s">
        <v>84</v>
      </c>
      <c r="C14" s="115" t="s">
        <v>77</v>
      </c>
      <c r="D14" s="116" t="str">
        <f>IF(COUNTIF(เก็บข้อมูลHRD!$B$7:$B$1857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s="119" customFormat="1" ht="29.25" customHeight="1" x14ac:dyDescent="0.65">
      <c r="A15" s="118">
        <v>11</v>
      </c>
      <c r="B15" s="114" t="s">
        <v>129</v>
      </c>
      <c r="C15" s="115" t="s">
        <v>77</v>
      </c>
      <c r="D15" s="116" t="str">
        <f>IF(COUNTIF(เก็บข้อมูลHRD!$B$7:$B$1857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s="119" customFormat="1" ht="29.25" customHeight="1" x14ac:dyDescent="0.65">
      <c r="A16" s="118">
        <v>12</v>
      </c>
      <c r="B16" s="114" t="s">
        <v>103</v>
      </c>
      <c r="C16" s="115" t="s">
        <v>104</v>
      </c>
      <c r="D16" s="116" t="str">
        <f>IF(COUNTIF(เก็บข้อมูลHRD!$B$7:$B$1857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s="119" customFormat="1" ht="29.25" customHeight="1" x14ac:dyDescent="0.65">
      <c r="A17" s="118">
        <v>13</v>
      </c>
      <c r="B17" s="114" t="s">
        <v>105</v>
      </c>
      <c r="C17" s="115" t="s">
        <v>106</v>
      </c>
      <c r="D17" s="116" t="str">
        <f>IF(COUNTIF(เก็บข้อมูลHRD!$B$7:$B$1857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s="119" customFormat="1" ht="29.25" customHeight="1" x14ac:dyDescent="0.65">
      <c r="A18" s="118">
        <v>14</v>
      </c>
      <c r="B18" s="114" t="s">
        <v>127</v>
      </c>
      <c r="C18" s="115" t="s">
        <v>73</v>
      </c>
      <c r="D18" s="116" t="str">
        <f>IF(COUNTIF(เก็บข้อมูลHRD!$B$7:$B$1857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s="119" customFormat="1" ht="29.25" customHeight="1" x14ac:dyDescent="0.65">
      <c r="A19" s="118">
        <v>15</v>
      </c>
      <c r="B19" s="114" t="s">
        <v>86</v>
      </c>
      <c r="C19" s="115" t="s">
        <v>77</v>
      </c>
      <c r="D19" s="116" t="str">
        <f>IF(COUNTIF(เก็บข้อมูลHRD!$B$7:$B$1857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s="119" customFormat="1" ht="29.25" customHeight="1" x14ac:dyDescent="0.65">
      <c r="A20" s="118">
        <v>16</v>
      </c>
      <c r="B20" s="114" t="s">
        <v>87</v>
      </c>
      <c r="C20" s="115" t="s">
        <v>77</v>
      </c>
      <c r="D20" s="116" t="str">
        <f>IF(COUNTIF(เก็บข้อมูลHRD!$B$7:$B$1857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s="119" customFormat="1" ht="29.25" customHeight="1" x14ac:dyDescent="0.65">
      <c r="A21" s="118">
        <v>17</v>
      </c>
      <c r="B21" s="114" t="s">
        <v>131</v>
      </c>
      <c r="C21" s="115" t="s">
        <v>85</v>
      </c>
      <c r="D21" s="116" t="str">
        <f>IF(COUNTIF(เก็บข้อมูลHRD!$B$7:$B$1857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s="119" customFormat="1" ht="29.25" customHeight="1" x14ac:dyDescent="0.65">
      <c r="A22" s="118">
        <v>18</v>
      </c>
      <c r="B22" s="114" t="s">
        <v>109</v>
      </c>
      <c r="C22" s="115" t="s">
        <v>110</v>
      </c>
      <c r="D22" s="116" t="str">
        <f>IF(COUNTIF(เก็บข้อมูลHRD!$B$7:$B$1857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s="119" customFormat="1" ht="29.25" customHeight="1" x14ac:dyDescent="0.65">
      <c r="A23" s="118">
        <v>19</v>
      </c>
      <c r="B23" s="114" t="s">
        <v>111</v>
      </c>
      <c r="C23" s="115" t="s">
        <v>110</v>
      </c>
      <c r="D23" s="116" t="str">
        <f>IF(COUNTIF(เก็บข้อมูลHRD!$B$7:$B$1857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s="119" customFormat="1" ht="29.25" customHeight="1" x14ac:dyDescent="0.65">
      <c r="A24" s="118">
        <v>20</v>
      </c>
      <c r="B24" s="114" t="s">
        <v>107</v>
      </c>
      <c r="C24" s="115" t="s">
        <v>108</v>
      </c>
      <c r="D24" s="116" t="str">
        <f>IF(COUNTIF(เก็บข้อมูลHRD!$B$7:$B$1857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s="119" customFormat="1" ht="29.25" customHeight="1" x14ac:dyDescent="0.65">
      <c r="A25" s="118">
        <v>21</v>
      </c>
      <c r="B25" s="114" t="s">
        <v>88</v>
      </c>
      <c r="C25" s="115" t="s">
        <v>89</v>
      </c>
      <c r="D25" s="116" t="str">
        <f>IF(COUNTIF(เก็บข้อมูลHRD!$B$7:$B$1857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s="119" customFormat="1" ht="29.25" customHeight="1" x14ac:dyDescent="0.65">
      <c r="A26" s="118">
        <v>22</v>
      </c>
      <c r="B26" s="114" t="s">
        <v>90</v>
      </c>
      <c r="C26" s="115" t="s">
        <v>91</v>
      </c>
      <c r="D26" s="116" t="str">
        <f>IF(COUNTIF(เก็บข้อมูลHRD!$B$7:$B$1857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s="119" customFormat="1" ht="29.25" customHeight="1" x14ac:dyDescent="0.65">
      <c r="A27" s="118">
        <v>23</v>
      </c>
      <c r="B27" s="114" t="s">
        <v>92</v>
      </c>
      <c r="C27" s="115" t="s">
        <v>134</v>
      </c>
      <c r="D27" s="116" t="str">
        <f>IF(COUNTIF(เก็บข้อมูลHRD!$B$7:$B$1857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s="119" customFormat="1" ht="29.25" customHeight="1" x14ac:dyDescent="0.65">
      <c r="A28" s="118">
        <v>24</v>
      </c>
      <c r="B28" s="114" t="s">
        <v>133</v>
      </c>
      <c r="C28" s="115" t="s">
        <v>93</v>
      </c>
      <c r="D28" s="116" t="str">
        <f>IF(COUNTIF(เก็บข้อมูลHRD!$B$7:$B$1857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s="119" customFormat="1" ht="29.25" customHeight="1" x14ac:dyDescent="0.65">
      <c r="A29" s="118">
        <v>25</v>
      </c>
      <c r="B29" s="114" t="s">
        <v>115</v>
      </c>
      <c r="C29" s="115" t="s">
        <v>110</v>
      </c>
      <c r="D29" s="116" t="str">
        <f>IF(COUNTIF(เก็บข้อมูลHRD!$B$7:$B$1857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s="119" customFormat="1" ht="29.25" customHeight="1" x14ac:dyDescent="0.65">
      <c r="A30" s="118">
        <v>26</v>
      </c>
      <c r="B30" s="114" t="s">
        <v>112</v>
      </c>
      <c r="C30" s="115" t="s">
        <v>110</v>
      </c>
      <c r="D30" s="116" t="str">
        <f>IF(COUNTIF(เก็บข้อมูลHRD!$B$7:$B$1857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s="119" customFormat="1" ht="29.25" customHeight="1" x14ac:dyDescent="0.65">
      <c r="A31" s="118">
        <v>27</v>
      </c>
      <c r="B31" s="114" t="s">
        <v>113</v>
      </c>
      <c r="C31" s="115" t="s">
        <v>114</v>
      </c>
      <c r="D31" s="116" t="str">
        <f>IF(COUNTIF(เก็บข้อมูลHRD!$B$7:$B$1857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s="119" customFormat="1" ht="29.25" customHeight="1" x14ac:dyDescent="0.65">
      <c r="A32" s="118">
        <v>28</v>
      </c>
      <c r="B32" s="114" t="s">
        <v>128</v>
      </c>
      <c r="C32" s="115" t="s">
        <v>110</v>
      </c>
      <c r="D32" s="116" t="str">
        <f>IF(COUNTIF(เก็บข้อมูลHRD!$B$7:$B$1857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s="119" customFormat="1" ht="29.25" customHeight="1" x14ac:dyDescent="0.65">
      <c r="A33" s="118">
        <v>29</v>
      </c>
      <c r="B33" s="114" t="s">
        <v>94</v>
      </c>
      <c r="C33" s="115" t="s">
        <v>95</v>
      </c>
      <c r="D33" s="116" t="str">
        <f>IF(COUNTIF(เก็บข้อมูลHRD!$B$7:$B$1857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s="119" customFormat="1" ht="29.25" customHeight="1" x14ac:dyDescent="0.65">
      <c r="A34" s="118">
        <v>30</v>
      </c>
      <c r="B34" s="114" t="s">
        <v>96</v>
      </c>
      <c r="C34" s="115" t="s">
        <v>97</v>
      </c>
      <c r="D34" s="116" t="str">
        <f>IF(COUNTIF(เก็บข้อมูลHRD!$B$7:$B$1857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s="119" customFormat="1" ht="29.25" customHeight="1" x14ac:dyDescent="0.65">
      <c r="A35" s="118">
        <v>31</v>
      </c>
      <c r="B35" s="114" t="s">
        <v>120</v>
      </c>
      <c r="C35" s="115" t="s">
        <v>97</v>
      </c>
      <c r="D35" s="116" t="str">
        <f>IF(COUNTIF(เก็บข้อมูลHRD!$B$7:$B$1857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s="119" customFormat="1" ht="29.25" customHeight="1" x14ac:dyDescent="0.65">
      <c r="A36" s="118">
        <v>32</v>
      </c>
      <c r="B36" s="114" t="s">
        <v>72</v>
      </c>
      <c r="C36" s="115" t="s">
        <v>98</v>
      </c>
      <c r="D36" s="116" t="str">
        <f>IF(COUNTIF(เก็บข้อมูลHRD!$B$7:$B$1857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s="119" customFormat="1" ht="27.75" x14ac:dyDescent="0.65">
      <c r="A37" s="118">
        <v>33</v>
      </c>
      <c r="B37" s="114" t="s">
        <v>116</v>
      </c>
      <c r="C37" s="115" t="s">
        <v>71</v>
      </c>
      <c r="D37" s="116" t="str">
        <f>IF(COUNTIF(เก็บข้อมูลHRD!$B$7:$B$1857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s="119" customFormat="1" ht="27.75" x14ac:dyDescent="0.65">
      <c r="A38" s="118">
        <v>34</v>
      </c>
      <c r="B38" s="114" t="s">
        <v>117</v>
      </c>
      <c r="C38" s="115" t="s">
        <v>106</v>
      </c>
      <c r="D38" s="116" t="str">
        <f>IF(COUNTIF(เก็บข้อมูลHRD!$B$7:$B$1857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1 D13:D23 D25:D1048576">
    <cfRule type="containsText" dxfId="8" priority="10" operator="containsText" text="ยังไม่ได้รับการพัฒนา">
      <formula>NOT(ISERROR(SEARCH("ยังไม่ได้รับการพัฒนา",D4)))</formula>
    </cfRule>
    <cfRule type="containsText" dxfId="7" priority="11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6" priority="12" operator="containsText" text="ได้รับการพัฒนาแล้ว">
      <formula>NOT(ISERROR(SEARCH("ได้รับการพัฒนาแล้ว",D4)))</formula>
    </cfRule>
  </conditionalFormatting>
  <conditionalFormatting sqref="D24">
    <cfRule type="containsText" dxfId="5" priority="7" operator="containsText" text="ยังไม่ได้รับการพัฒนา">
      <formula>NOT(ISERROR(SEARCH("ยังไม่ได้รับการพัฒนา",D24)))</formula>
    </cfRule>
    <cfRule type="containsText" dxfId="4" priority="8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ทั้งปีงบประมาณ",D24)))</formula>
    </cfRule>
    <cfRule type="containsText" dxfId="3" priority="9" operator="containsText" text="ได้รับการพัฒนาแล้ว">
      <formula>NOT(ISERROR(SEARCH("ได้รับการพัฒนาแล้ว",D24)))</formula>
    </cfRule>
  </conditionalFormatting>
  <conditionalFormatting sqref="D12">
    <cfRule type="containsText" dxfId="2" priority="1" operator="containsText" text="ยังไม่ได้รับการพัฒนา">
      <formula>NOT(ISERROR(SEARCH("ยังไม่ได้รับการพัฒนา",D12)))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ทั้งปีงบประมาณ",D12)))</formula>
    </cfRule>
    <cfRule type="containsText" dxfId="0" priority="3" operator="containsText" text="ได้รับการพัฒนาแล้ว">
      <formula>NOT(ISERROR(SEARCH("ได้รับการพัฒนาแล้ว",D12)))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2023-03-08T04:27:57Z</cp:lastPrinted>
  <dcterms:created xsi:type="dcterms:W3CDTF">2019-10-21T02:57:05Z</dcterms:created>
  <dcterms:modified xsi:type="dcterms:W3CDTF">2023-09-04T06:26:14Z</dcterms:modified>
</cp:coreProperties>
</file>